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KS-priprava regijskih posvetov-2015\regijski posveti-2015\"/>
    </mc:Choice>
  </mc:AlternateContent>
  <bookViews>
    <workbookView xWindow="0" yWindow="0" windowWidth="25200" windowHeight="11985" tabRatio="741" activeTab="4"/>
  </bookViews>
  <sheets>
    <sheet name="skupno" sheetId="1" r:id="rId1"/>
    <sheet name="VREDNOTENJE" sheetId="2" r:id="rId2"/>
    <sheet name="tč-sr-IZVAJALCI" sheetId="3" r:id="rId3"/>
    <sheet name="sklepi" sheetId="7" r:id="rId4"/>
    <sheet name="RAZVRŠČANJE" sheetId="8" r:id="rId5"/>
  </sheets>
  <definedNames>
    <definedName name="_xlnm.Print_Area" localSheetId="4">RAZVRŠČANJE!$A$1:$I$66</definedName>
    <definedName name="_xlnm.Print_Area" localSheetId="3">sklepi!$A$1:$R$154</definedName>
    <definedName name="_xlnm.Print_Area" localSheetId="0">skupno!$A$1:$G$50</definedName>
    <definedName name="_xlnm.Print_Area" localSheetId="2">'tč-sr-IZVAJALCI'!$A$1:$S$30</definedName>
    <definedName name="_xlnm.Print_Area" localSheetId="1">VREDNOTENJE!$A$1:$FL$51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44" i="2" l="1"/>
  <c r="FE44" i="2" s="1"/>
  <c r="FE43" i="2"/>
  <c r="FD43" i="2"/>
  <c r="FE42" i="2"/>
  <c r="FD42" i="2"/>
  <c r="FD41" i="2"/>
  <c r="FE41" i="2" s="1"/>
  <c r="EF44" i="2"/>
  <c r="EG44" i="2" s="1"/>
  <c r="EF43" i="2"/>
  <c r="EG43" i="2" s="1"/>
  <c r="EF42" i="2"/>
  <c r="EG42" i="2" s="1"/>
  <c r="EF41" i="2"/>
  <c r="EG41" i="2" s="1"/>
  <c r="DH44" i="2"/>
  <c r="DI44" i="2" s="1"/>
  <c r="DH43" i="2"/>
  <c r="DI43" i="2" s="1"/>
  <c r="DH42" i="2"/>
  <c r="DI42" i="2" s="1"/>
  <c r="DH41" i="2"/>
  <c r="DI41" i="2" s="1"/>
  <c r="CJ44" i="2"/>
  <c r="CK44" i="2" s="1"/>
  <c r="CJ43" i="2"/>
  <c r="CK43" i="2" s="1"/>
  <c r="CJ42" i="2"/>
  <c r="CK42" i="2" s="1"/>
  <c r="CJ41" i="2"/>
  <c r="CK41" i="2" s="1"/>
  <c r="BL44" i="2"/>
  <c r="BM44" i="2" s="1"/>
  <c r="BL43" i="2"/>
  <c r="BM43" i="2" s="1"/>
  <c r="BL42" i="2"/>
  <c r="BM42" i="2" s="1"/>
  <c r="BL41" i="2"/>
  <c r="BM41" i="2" s="1"/>
  <c r="AN44" i="2"/>
  <c r="AO44" i="2" s="1"/>
  <c r="AN43" i="2"/>
  <c r="AO43" i="2" s="1"/>
  <c r="AN42" i="2"/>
  <c r="AO42" i="2" s="1"/>
  <c r="AN41" i="2"/>
  <c r="AO41" i="2" s="1"/>
  <c r="FD36" i="2"/>
  <c r="FE36" i="2" s="1"/>
  <c r="EF36" i="2"/>
  <c r="EG36" i="2" s="1"/>
  <c r="DH36" i="2"/>
  <c r="DI36" i="2" s="1"/>
  <c r="CJ36" i="2"/>
  <c r="CK36" i="2" s="1"/>
  <c r="BL36" i="2"/>
  <c r="BM36" i="2" s="1"/>
  <c r="AN36" i="2"/>
  <c r="AO36" i="2" s="1"/>
  <c r="P42" i="2"/>
  <c r="P41" i="2"/>
  <c r="P36" i="2"/>
  <c r="C21" i="3" l="1"/>
  <c r="C22" i="3"/>
  <c r="C23" i="3"/>
  <c r="C24" i="3"/>
  <c r="C25" i="3"/>
  <c r="C26" i="3"/>
  <c r="C27" i="3"/>
  <c r="EU51" i="2"/>
  <c r="ET51" i="2"/>
  <c r="DW51" i="2"/>
  <c r="DV51" i="2"/>
  <c r="CY51" i="2"/>
  <c r="CX51" i="2"/>
  <c r="CA51" i="2"/>
  <c r="BZ51" i="2"/>
  <c r="BC51" i="2"/>
  <c r="BB51" i="2"/>
  <c r="AE51" i="2"/>
  <c r="AD51" i="2"/>
  <c r="G51" i="2"/>
  <c r="F51" i="2"/>
  <c r="FD14" i="2" l="1"/>
  <c r="FC14" i="2"/>
  <c r="FB14" i="2"/>
  <c r="EF14" i="2"/>
  <c r="EE14" i="2"/>
  <c r="ED14" i="2"/>
  <c r="DH14" i="2"/>
  <c r="DG14" i="2"/>
  <c r="DF14" i="2"/>
  <c r="CJ14" i="2"/>
  <c r="CI14" i="2"/>
  <c r="CH14" i="2"/>
  <c r="BL14" i="2"/>
  <c r="BK14" i="2"/>
  <c r="BJ14" i="2"/>
  <c r="AN14" i="2"/>
  <c r="AM14" i="2"/>
  <c r="AL14" i="2"/>
  <c r="P14" i="2"/>
  <c r="O14" i="2"/>
  <c r="N14" i="2"/>
  <c r="Q14" i="2" l="1"/>
  <c r="H13" i="2"/>
  <c r="H12" i="2"/>
  <c r="N12" i="2"/>
  <c r="C59" i="8" l="1"/>
  <c r="D59" i="8"/>
  <c r="E59" i="8"/>
  <c r="F59" i="8"/>
  <c r="G59" i="8"/>
  <c r="H59" i="8"/>
  <c r="I59" i="8"/>
  <c r="B58" i="8"/>
  <c r="B57" i="8"/>
  <c r="B56" i="8"/>
  <c r="B55" i="8"/>
  <c r="B54" i="8"/>
  <c r="B53" i="8"/>
  <c r="B52" i="8"/>
  <c r="B51" i="8"/>
  <c r="B50" i="8"/>
  <c r="B49" i="8"/>
  <c r="B48" i="8"/>
  <c r="EV16" i="2" l="1"/>
  <c r="CB16" i="2"/>
  <c r="O2" i="7" l="1"/>
  <c r="L154" i="7" l="1"/>
  <c r="G154" i="7"/>
  <c r="F154" i="7"/>
  <c r="C154" i="7"/>
  <c r="B154" i="7"/>
  <c r="O152" i="7"/>
  <c r="N152" i="7"/>
  <c r="L152" i="7"/>
  <c r="I152" i="7"/>
  <c r="H152" i="7"/>
  <c r="G152" i="7"/>
  <c r="F152" i="7"/>
  <c r="E152" i="7"/>
  <c r="D152" i="7"/>
  <c r="C152" i="7"/>
  <c r="B152" i="7"/>
  <c r="O151" i="7"/>
  <c r="N151" i="7"/>
  <c r="L151" i="7"/>
  <c r="I151" i="7"/>
  <c r="H151" i="7"/>
  <c r="G151" i="7"/>
  <c r="F151" i="7"/>
  <c r="E151" i="7"/>
  <c r="D151" i="7"/>
  <c r="C151" i="7"/>
  <c r="B151" i="7"/>
  <c r="N150" i="7"/>
  <c r="L150" i="7"/>
  <c r="J150" i="7"/>
  <c r="H150" i="7"/>
  <c r="G150" i="7"/>
  <c r="F150" i="7"/>
  <c r="E150" i="7"/>
  <c r="D150" i="7"/>
  <c r="C150" i="7"/>
  <c r="B150" i="7"/>
  <c r="O149" i="7"/>
  <c r="L149" i="7"/>
  <c r="J149" i="7"/>
  <c r="I149" i="7"/>
  <c r="G149" i="7"/>
  <c r="F149" i="7"/>
  <c r="E149" i="7"/>
  <c r="D149" i="7"/>
  <c r="C149" i="7"/>
  <c r="B149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O146" i="7"/>
  <c r="L146" i="7"/>
  <c r="J146" i="7"/>
  <c r="I146" i="7"/>
  <c r="G146" i="7"/>
  <c r="F146" i="7"/>
  <c r="E146" i="7"/>
  <c r="D146" i="7"/>
  <c r="C146" i="7"/>
  <c r="B146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L143" i="7"/>
  <c r="G143" i="7"/>
  <c r="F143" i="7"/>
  <c r="E143" i="7"/>
  <c r="D143" i="7"/>
  <c r="C143" i="7"/>
  <c r="B143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L140" i="7"/>
  <c r="G140" i="7"/>
  <c r="F140" i="7"/>
  <c r="E140" i="7"/>
  <c r="D140" i="7"/>
  <c r="C140" i="7"/>
  <c r="B140" i="7"/>
  <c r="L139" i="7"/>
  <c r="G139" i="7"/>
  <c r="F139" i="7"/>
  <c r="E139" i="7"/>
  <c r="D139" i="7"/>
  <c r="C139" i="7"/>
  <c r="B139" i="7"/>
  <c r="L138" i="7"/>
  <c r="G138" i="7"/>
  <c r="F138" i="7"/>
  <c r="E138" i="7"/>
  <c r="D138" i="7"/>
  <c r="C138" i="7"/>
  <c r="B138" i="7"/>
  <c r="L137" i="7"/>
  <c r="G137" i="7"/>
  <c r="F137" i="7"/>
  <c r="E137" i="7"/>
  <c r="D137" i="7"/>
  <c r="C137" i="7"/>
  <c r="B137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L135" i="7"/>
  <c r="Q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L132" i="7"/>
  <c r="G132" i="7"/>
  <c r="F132" i="7"/>
  <c r="C132" i="7"/>
  <c r="B132" i="7"/>
  <c r="L131" i="7"/>
  <c r="O130" i="7"/>
  <c r="L130" i="7"/>
  <c r="J130" i="7"/>
  <c r="I130" i="7"/>
  <c r="G130" i="7"/>
  <c r="F130" i="7"/>
  <c r="E130" i="7"/>
  <c r="D130" i="7"/>
  <c r="C130" i="7"/>
  <c r="B130" i="7"/>
  <c r="O129" i="7"/>
  <c r="L129" i="7"/>
  <c r="J129" i="7"/>
  <c r="I129" i="7"/>
  <c r="G129" i="7"/>
  <c r="F129" i="7"/>
  <c r="E129" i="7"/>
  <c r="D129" i="7"/>
  <c r="C129" i="7"/>
  <c r="B129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O126" i="7"/>
  <c r="N126" i="7"/>
  <c r="L126" i="7"/>
  <c r="I126" i="7"/>
  <c r="H126" i="7"/>
  <c r="G126" i="7"/>
  <c r="F126" i="7"/>
  <c r="E126" i="7"/>
  <c r="D126" i="7"/>
  <c r="C126" i="7"/>
  <c r="B126" i="7"/>
  <c r="O125" i="7"/>
  <c r="L125" i="7"/>
  <c r="J125" i="7"/>
  <c r="I125" i="7"/>
  <c r="G125" i="7"/>
  <c r="F125" i="7"/>
  <c r="E125" i="7"/>
  <c r="D125" i="7"/>
  <c r="C125" i="7"/>
  <c r="B125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L122" i="7"/>
  <c r="G122" i="7"/>
  <c r="F122" i="7"/>
  <c r="E122" i="7"/>
  <c r="D122" i="7"/>
  <c r="C122" i="7"/>
  <c r="B122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L119" i="7"/>
  <c r="G119" i="7"/>
  <c r="F119" i="7"/>
  <c r="E119" i="7"/>
  <c r="D119" i="7"/>
  <c r="C119" i="7"/>
  <c r="B119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L116" i="7"/>
  <c r="G116" i="7"/>
  <c r="F116" i="7"/>
  <c r="E116" i="7"/>
  <c r="D116" i="7"/>
  <c r="C116" i="7"/>
  <c r="B116" i="7"/>
  <c r="L115" i="7"/>
  <c r="G115" i="7"/>
  <c r="F115" i="7"/>
  <c r="E115" i="7"/>
  <c r="D115" i="7"/>
  <c r="C115" i="7"/>
  <c r="B115" i="7"/>
  <c r="L114" i="7"/>
  <c r="G114" i="7"/>
  <c r="F114" i="7"/>
  <c r="E114" i="7"/>
  <c r="D114" i="7"/>
  <c r="C114" i="7"/>
  <c r="B114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L112" i="7"/>
  <c r="Q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L109" i="7"/>
  <c r="G109" i="7"/>
  <c r="F109" i="7"/>
  <c r="C109" i="7"/>
  <c r="B109" i="7"/>
  <c r="O107" i="7"/>
  <c r="N107" i="7"/>
  <c r="L107" i="7"/>
  <c r="I107" i="7"/>
  <c r="H107" i="7"/>
  <c r="G107" i="7"/>
  <c r="F107" i="7"/>
  <c r="E107" i="7"/>
  <c r="D107" i="7"/>
  <c r="C107" i="7"/>
  <c r="B107" i="7"/>
  <c r="O106" i="7"/>
  <c r="N106" i="7"/>
  <c r="L106" i="7"/>
  <c r="I106" i="7"/>
  <c r="H106" i="7"/>
  <c r="G106" i="7"/>
  <c r="F106" i="7"/>
  <c r="E106" i="7"/>
  <c r="D106" i="7"/>
  <c r="C106" i="7"/>
  <c r="B106" i="7"/>
  <c r="N105" i="7"/>
  <c r="L105" i="7"/>
  <c r="J105" i="7"/>
  <c r="H105" i="7"/>
  <c r="G105" i="7"/>
  <c r="F105" i="7"/>
  <c r="E105" i="7"/>
  <c r="D105" i="7"/>
  <c r="C105" i="7"/>
  <c r="B105" i="7"/>
  <c r="O104" i="7"/>
  <c r="L104" i="7"/>
  <c r="J104" i="7"/>
  <c r="I104" i="7"/>
  <c r="G104" i="7"/>
  <c r="F104" i="7"/>
  <c r="E104" i="7"/>
  <c r="D104" i="7"/>
  <c r="C104" i="7"/>
  <c r="B104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O101" i="7"/>
  <c r="L101" i="7"/>
  <c r="J101" i="7"/>
  <c r="I101" i="7"/>
  <c r="G101" i="7"/>
  <c r="F101" i="7"/>
  <c r="E101" i="7"/>
  <c r="D101" i="7"/>
  <c r="C101" i="7"/>
  <c r="B101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L98" i="7"/>
  <c r="G98" i="7"/>
  <c r="F98" i="7"/>
  <c r="E98" i="7"/>
  <c r="D98" i="7"/>
  <c r="C98" i="7"/>
  <c r="B98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L95" i="7"/>
  <c r="G95" i="7"/>
  <c r="F95" i="7"/>
  <c r="E95" i="7"/>
  <c r="D95" i="7"/>
  <c r="C95" i="7"/>
  <c r="B95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L92" i="7"/>
  <c r="G92" i="7"/>
  <c r="F92" i="7"/>
  <c r="E92" i="7"/>
  <c r="D92" i="7"/>
  <c r="C92" i="7"/>
  <c r="B92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Q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L87" i="7"/>
  <c r="G87" i="7"/>
  <c r="F87" i="7"/>
  <c r="C87" i="7"/>
  <c r="B87" i="7"/>
  <c r="O85" i="7"/>
  <c r="N85" i="7"/>
  <c r="L85" i="7"/>
  <c r="I85" i="7"/>
  <c r="H85" i="7"/>
  <c r="G85" i="7"/>
  <c r="F85" i="7"/>
  <c r="E85" i="7"/>
  <c r="D85" i="7"/>
  <c r="C85" i="7"/>
  <c r="B85" i="7"/>
  <c r="O84" i="7"/>
  <c r="N84" i="7"/>
  <c r="L84" i="7"/>
  <c r="I84" i="7"/>
  <c r="H84" i="7"/>
  <c r="G84" i="7"/>
  <c r="F84" i="7"/>
  <c r="E84" i="7"/>
  <c r="D84" i="7"/>
  <c r="C84" i="7"/>
  <c r="B84" i="7"/>
  <c r="N83" i="7"/>
  <c r="L83" i="7"/>
  <c r="J83" i="7"/>
  <c r="H83" i="7"/>
  <c r="G83" i="7"/>
  <c r="F83" i="7"/>
  <c r="E83" i="7"/>
  <c r="D83" i="7"/>
  <c r="C83" i="7"/>
  <c r="B83" i="7"/>
  <c r="O82" i="7"/>
  <c r="L82" i="7"/>
  <c r="J82" i="7"/>
  <c r="I82" i="7"/>
  <c r="G82" i="7"/>
  <c r="F82" i="7"/>
  <c r="E82" i="7"/>
  <c r="D82" i="7"/>
  <c r="C82" i="7"/>
  <c r="B82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C80" i="7"/>
  <c r="O79" i="7"/>
  <c r="L79" i="7"/>
  <c r="J79" i="7"/>
  <c r="I79" i="7"/>
  <c r="G79" i="7"/>
  <c r="F79" i="7"/>
  <c r="E79" i="7"/>
  <c r="D79" i="7"/>
  <c r="C79" i="7"/>
  <c r="B79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L76" i="7"/>
  <c r="G76" i="7"/>
  <c r="F76" i="7"/>
  <c r="E76" i="7"/>
  <c r="D76" i="7"/>
  <c r="C76" i="7"/>
  <c r="B76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L73" i="7"/>
  <c r="G73" i="7"/>
  <c r="F73" i="7"/>
  <c r="E73" i="7"/>
  <c r="D73" i="7"/>
  <c r="C73" i="7"/>
  <c r="B73" i="7"/>
  <c r="L72" i="7"/>
  <c r="G72" i="7"/>
  <c r="F72" i="7"/>
  <c r="E72" i="7"/>
  <c r="D72" i="7"/>
  <c r="C72" i="7"/>
  <c r="B72" i="7"/>
  <c r="L71" i="7"/>
  <c r="G71" i="7"/>
  <c r="F71" i="7"/>
  <c r="E71" i="7"/>
  <c r="D71" i="7"/>
  <c r="C71" i="7"/>
  <c r="B71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Q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L66" i="7"/>
  <c r="G66" i="7"/>
  <c r="F66" i="7"/>
  <c r="C66" i="7"/>
  <c r="B66" i="7"/>
  <c r="O64" i="7"/>
  <c r="N64" i="7"/>
  <c r="L64" i="7"/>
  <c r="I64" i="7"/>
  <c r="H64" i="7"/>
  <c r="G64" i="7"/>
  <c r="F64" i="7"/>
  <c r="E64" i="7"/>
  <c r="D64" i="7"/>
  <c r="C64" i="7"/>
  <c r="B64" i="7"/>
  <c r="O63" i="7"/>
  <c r="N63" i="7"/>
  <c r="L63" i="7"/>
  <c r="I63" i="7"/>
  <c r="H63" i="7"/>
  <c r="G63" i="7"/>
  <c r="F63" i="7"/>
  <c r="E63" i="7"/>
  <c r="D63" i="7"/>
  <c r="C63" i="7"/>
  <c r="B63" i="7"/>
  <c r="N62" i="7"/>
  <c r="L62" i="7"/>
  <c r="J62" i="7"/>
  <c r="H62" i="7"/>
  <c r="G62" i="7"/>
  <c r="F62" i="7"/>
  <c r="E62" i="7"/>
  <c r="D62" i="7"/>
  <c r="C62" i="7"/>
  <c r="B62" i="7"/>
  <c r="O61" i="7"/>
  <c r="L61" i="7"/>
  <c r="J61" i="7"/>
  <c r="I61" i="7"/>
  <c r="G61" i="7"/>
  <c r="F61" i="7"/>
  <c r="E61" i="7"/>
  <c r="D61" i="7"/>
  <c r="C61" i="7"/>
  <c r="B61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O58" i="7"/>
  <c r="L58" i="7"/>
  <c r="J58" i="7"/>
  <c r="I58" i="7"/>
  <c r="G58" i="7"/>
  <c r="F58" i="7"/>
  <c r="E58" i="7"/>
  <c r="D58" i="7"/>
  <c r="C58" i="7"/>
  <c r="B58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L55" i="7"/>
  <c r="G55" i="7"/>
  <c r="F55" i="7"/>
  <c r="E55" i="7"/>
  <c r="D55" i="7"/>
  <c r="C55" i="7"/>
  <c r="B55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L52" i="7"/>
  <c r="G52" i="7"/>
  <c r="F52" i="7"/>
  <c r="E52" i="7"/>
  <c r="D52" i="7"/>
  <c r="C52" i="7"/>
  <c r="B52" i="7"/>
  <c r="L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L46" i="7"/>
  <c r="G46" i="7"/>
  <c r="F46" i="7"/>
  <c r="C46" i="7"/>
  <c r="B46" i="7"/>
  <c r="O44" i="7"/>
  <c r="N44" i="7"/>
  <c r="L44" i="7"/>
  <c r="I44" i="7"/>
  <c r="H44" i="7"/>
  <c r="F44" i="7"/>
  <c r="E44" i="7"/>
  <c r="D44" i="7"/>
  <c r="C44" i="7"/>
  <c r="B44" i="7"/>
  <c r="O43" i="7"/>
  <c r="N43" i="7"/>
  <c r="L43" i="7"/>
  <c r="I43" i="7"/>
  <c r="H43" i="7"/>
  <c r="F43" i="7"/>
  <c r="E43" i="7"/>
  <c r="D43" i="7"/>
  <c r="C43" i="7"/>
  <c r="B43" i="7"/>
  <c r="N42" i="7"/>
  <c r="L42" i="7"/>
  <c r="J42" i="7"/>
  <c r="H42" i="7"/>
  <c r="F42" i="7"/>
  <c r="E42" i="7"/>
  <c r="D42" i="7"/>
  <c r="C42" i="7"/>
  <c r="B42" i="7"/>
  <c r="O41" i="7"/>
  <c r="L41" i="7"/>
  <c r="J41" i="7"/>
  <c r="I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L39" i="7"/>
  <c r="O38" i="7"/>
  <c r="L38" i="7"/>
  <c r="J38" i="7"/>
  <c r="I38" i="7"/>
  <c r="G38" i="7"/>
  <c r="F38" i="7"/>
  <c r="E38" i="7"/>
  <c r="D38" i="7"/>
  <c r="C38" i="7"/>
  <c r="B38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L35" i="7"/>
  <c r="G35" i="7"/>
  <c r="F35" i="7"/>
  <c r="E35" i="7"/>
  <c r="D35" i="7"/>
  <c r="C35" i="7"/>
  <c r="B35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L32" i="7"/>
  <c r="G32" i="7"/>
  <c r="F32" i="7"/>
  <c r="E32" i="7"/>
  <c r="D32" i="7"/>
  <c r="C32" i="7"/>
  <c r="B32" i="7"/>
  <c r="L31" i="7"/>
  <c r="G31" i="7"/>
  <c r="F31" i="7"/>
  <c r="E31" i="7"/>
  <c r="D31" i="7"/>
  <c r="C31" i="7"/>
  <c r="B31" i="7"/>
  <c r="L30" i="7"/>
  <c r="G30" i="7"/>
  <c r="F30" i="7"/>
  <c r="E30" i="7"/>
  <c r="D30" i="7"/>
  <c r="C30" i="7"/>
  <c r="B30" i="7"/>
  <c r="L29" i="7"/>
  <c r="G29" i="7"/>
  <c r="F29" i="7"/>
  <c r="E29" i="7"/>
  <c r="D29" i="7"/>
  <c r="C29" i="7"/>
  <c r="B29" i="7"/>
  <c r="L28" i="7"/>
  <c r="G28" i="7"/>
  <c r="F28" i="7"/>
  <c r="E28" i="7"/>
  <c r="D28" i="7"/>
  <c r="C28" i="7"/>
  <c r="B28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Q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L23" i="7"/>
  <c r="G23" i="7"/>
  <c r="F23" i="7"/>
  <c r="C23" i="7"/>
  <c r="B23" i="7"/>
  <c r="O21" i="7"/>
  <c r="N21" i="7"/>
  <c r="L21" i="7"/>
  <c r="I21" i="7"/>
  <c r="H21" i="7"/>
  <c r="G21" i="7"/>
  <c r="F21" i="7"/>
  <c r="E21" i="7"/>
  <c r="D21" i="7"/>
  <c r="C21" i="7"/>
  <c r="B21" i="7"/>
  <c r="O20" i="7"/>
  <c r="N20" i="7"/>
  <c r="L20" i="7"/>
  <c r="I20" i="7"/>
  <c r="H20" i="7"/>
  <c r="G20" i="7"/>
  <c r="F20" i="7"/>
  <c r="E20" i="7"/>
  <c r="D20" i="7"/>
  <c r="C20" i="7"/>
  <c r="B20" i="7"/>
  <c r="N19" i="7"/>
  <c r="L19" i="7"/>
  <c r="J19" i="7"/>
  <c r="H19" i="7"/>
  <c r="G19" i="7"/>
  <c r="F19" i="7"/>
  <c r="E19" i="7"/>
  <c r="D19" i="7"/>
  <c r="C19" i="7"/>
  <c r="B19" i="7"/>
  <c r="O18" i="7"/>
  <c r="L18" i="7"/>
  <c r="J18" i="7"/>
  <c r="I18" i="7"/>
  <c r="G18" i="7"/>
  <c r="F18" i="7"/>
  <c r="E18" i="7"/>
  <c r="D18" i="7"/>
  <c r="C18" i="7"/>
  <c r="B18" i="7"/>
  <c r="Q17" i="7"/>
  <c r="P17" i="7"/>
  <c r="O17" i="7"/>
  <c r="N17" i="7"/>
  <c r="M17" i="7"/>
  <c r="O15" i="7"/>
  <c r="Q14" i="7"/>
  <c r="P14" i="7"/>
  <c r="O14" i="7"/>
  <c r="N14" i="7"/>
  <c r="M14" i="7"/>
  <c r="Q10" i="7"/>
  <c r="P10" i="7"/>
  <c r="O10" i="7"/>
  <c r="N10" i="7"/>
  <c r="M10" i="7"/>
  <c r="Q4" i="7"/>
  <c r="P4" i="7"/>
  <c r="O4" i="7"/>
  <c r="N4" i="7"/>
  <c r="M4" i="7"/>
  <c r="Q2" i="7"/>
  <c r="N2" i="7"/>
  <c r="M2" i="7"/>
  <c r="K17" i="7"/>
  <c r="J17" i="7"/>
  <c r="I17" i="7"/>
  <c r="H17" i="7"/>
  <c r="G17" i="7"/>
  <c r="F17" i="7"/>
  <c r="E17" i="7"/>
  <c r="D17" i="7"/>
  <c r="C17" i="7"/>
  <c r="B17" i="7"/>
  <c r="I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L12" i="7"/>
  <c r="G12" i="7"/>
  <c r="F12" i="7"/>
  <c r="E12" i="7"/>
  <c r="D12" i="7"/>
  <c r="C12" i="7"/>
  <c r="B12" i="7"/>
  <c r="L11" i="7"/>
  <c r="G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8" i="7"/>
  <c r="G8" i="7"/>
  <c r="E8" i="7"/>
  <c r="D8" i="7"/>
  <c r="C8" i="7"/>
  <c r="B8" i="7"/>
  <c r="L7" i="7"/>
  <c r="G7" i="7"/>
  <c r="F7" i="7"/>
  <c r="E7" i="7"/>
  <c r="D7" i="7"/>
  <c r="C7" i="7"/>
  <c r="B7" i="7"/>
  <c r="L6" i="7"/>
  <c r="G6" i="7"/>
  <c r="F6" i="7"/>
  <c r="E6" i="7"/>
  <c r="D6" i="7"/>
  <c r="C6" i="7"/>
  <c r="B6" i="7"/>
  <c r="L5" i="7"/>
  <c r="G5" i="7"/>
  <c r="E5" i="7"/>
  <c r="D5" i="7"/>
  <c r="C5" i="7"/>
  <c r="B5" i="7"/>
  <c r="L4" i="7"/>
  <c r="K4" i="7"/>
  <c r="J4" i="7"/>
  <c r="I4" i="7"/>
  <c r="H4" i="7"/>
  <c r="G4" i="7"/>
  <c r="F4" i="7"/>
  <c r="E4" i="7"/>
  <c r="D4" i="7"/>
  <c r="C4" i="7"/>
  <c r="B4" i="7"/>
  <c r="L2" i="7"/>
  <c r="K2" i="7"/>
  <c r="J2" i="7"/>
  <c r="I2" i="7"/>
  <c r="H2" i="7"/>
  <c r="G2" i="7"/>
  <c r="F2" i="7"/>
  <c r="E2" i="7"/>
  <c r="D2" i="7"/>
  <c r="C2" i="7"/>
  <c r="B2" i="7"/>
  <c r="FB49" i="2" l="1"/>
  <c r="FB48" i="2"/>
  <c r="FD32" i="2"/>
  <c r="FC32" i="2"/>
  <c r="FB32" i="2"/>
  <c r="FD29" i="2"/>
  <c r="FC29" i="2"/>
  <c r="FB29" i="2"/>
  <c r="FD26" i="2"/>
  <c r="FC26" i="2"/>
  <c r="FB26" i="2"/>
  <c r="FD25" i="2"/>
  <c r="FC25" i="2"/>
  <c r="FB25" i="2"/>
  <c r="FD22" i="2"/>
  <c r="FC22" i="2"/>
  <c r="FB22" i="2"/>
  <c r="FD21" i="2"/>
  <c r="J143" i="7" s="1"/>
  <c r="FC21" i="2"/>
  <c r="I143" i="7" s="1"/>
  <c r="FB21" i="2"/>
  <c r="H143" i="7" s="1"/>
  <c r="FD18" i="2"/>
  <c r="J140" i="7" s="1"/>
  <c r="FC18" i="2"/>
  <c r="I140" i="7" s="1"/>
  <c r="FB18" i="2"/>
  <c r="FD17" i="2"/>
  <c r="FC17" i="2"/>
  <c r="FB17" i="2"/>
  <c r="FD16" i="2"/>
  <c r="J139" i="7" s="1"/>
  <c r="FC16" i="2"/>
  <c r="I139" i="7" s="1"/>
  <c r="FB16" i="2"/>
  <c r="FD15" i="2"/>
  <c r="FC15" i="2"/>
  <c r="FB15" i="2"/>
  <c r="J138" i="7"/>
  <c r="I138" i="7"/>
  <c r="FD13" i="2"/>
  <c r="J137" i="7" s="1"/>
  <c r="FC13" i="2"/>
  <c r="I137" i="7" s="1"/>
  <c r="FB13" i="2"/>
  <c r="FD12" i="2"/>
  <c r="FC12" i="2"/>
  <c r="FB12" i="2"/>
  <c r="FD11" i="2"/>
  <c r="FC11" i="2"/>
  <c r="FB11" i="2"/>
  <c r="FD8" i="2"/>
  <c r="FC8" i="2"/>
  <c r="FB8" i="2"/>
  <c r="FD7" i="2"/>
  <c r="FC7" i="2"/>
  <c r="FB7" i="2"/>
  <c r="FD6" i="2"/>
  <c r="FC6" i="2"/>
  <c r="FB6" i="2"/>
  <c r="ED49" i="2"/>
  <c r="ED48" i="2"/>
  <c r="EF32" i="2"/>
  <c r="J122" i="7" s="1"/>
  <c r="EE32" i="2"/>
  <c r="I122" i="7" s="1"/>
  <c r="ED32" i="2"/>
  <c r="H122" i="7" s="1"/>
  <c r="EF29" i="2"/>
  <c r="J119" i="7" s="1"/>
  <c r="EE29" i="2"/>
  <c r="I119" i="7" s="1"/>
  <c r="ED29" i="2"/>
  <c r="EF26" i="2"/>
  <c r="EE26" i="2"/>
  <c r="ED26" i="2"/>
  <c r="EF25" i="2"/>
  <c r="EE25" i="2"/>
  <c r="ED25" i="2"/>
  <c r="EF22" i="2"/>
  <c r="EE22" i="2"/>
  <c r="ED22" i="2"/>
  <c r="EF21" i="2"/>
  <c r="EE21" i="2"/>
  <c r="ED21" i="2"/>
  <c r="EF18" i="2"/>
  <c r="EE18" i="2"/>
  <c r="ED18" i="2"/>
  <c r="EF17" i="2"/>
  <c r="EE17" i="2"/>
  <c r="ED17" i="2"/>
  <c r="EF16" i="2"/>
  <c r="EE16" i="2"/>
  <c r="ED16" i="2"/>
  <c r="EF15" i="2"/>
  <c r="EE15" i="2"/>
  <c r="ED15" i="2"/>
  <c r="EF13" i="2"/>
  <c r="EE13" i="2"/>
  <c r="ED13" i="2"/>
  <c r="EF12" i="2"/>
  <c r="EE12" i="2"/>
  <c r="ED12" i="2"/>
  <c r="EF11" i="2"/>
  <c r="EE11" i="2"/>
  <c r="ED11" i="2"/>
  <c r="EF8" i="2"/>
  <c r="J116" i="7" s="1"/>
  <c r="EE8" i="2"/>
  <c r="I116" i="7" s="1"/>
  <c r="ED8" i="2"/>
  <c r="H116" i="7" s="1"/>
  <c r="EF7" i="2"/>
  <c r="J115" i="7" s="1"/>
  <c r="EE7" i="2"/>
  <c r="I115" i="7" s="1"/>
  <c r="ED7" i="2"/>
  <c r="EF6" i="2"/>
  <c r="EE6" i="2"/>
  <c r="ED6" i="2"/>
  <c r="DF49" i="2"/>
  <c r="DF48" i="2"/>
  <c r="DH32" i="2"/>
  <c r="DG32" i="2"/>
  <c r="DF32" i="2"/>
  <c r="DH29" i="2"/>
  <c r="DG29" i="2"/>
  <c r="DF29" i="2"/>
  <c r="DH26" i="2"/>
  <c r="DG26" i="2"/>
  <c r="DF26" i="2"/>
  <c r="DH25" i="2"/>
  <c r="J98" i="7" s="1"/>
  <c r="DG25" i="2"/>
  <c r="I98" i="7" s="1"/>
  <c r="DF25" i="2"/>
  <c r="H98" i="7" s="1"/>
  <c r="DH22" i="2"/>
  <c r="DG22" i="2"/>
  <c r="DF22" i="2"/>
  <c r="DH21" i="2"/>
  <c r="J95" i="7" s="1"/>
  <c r="DG21" i="2"/>
  <c r="I95" i="7" s="1"/>
  <c r="DF21" i="2"/>
  <c r="H95" i="7" s="1"/>
  <c r="DH18" i="2"/>
  <c r="DG18" i="2"/>
  <c r="DF18" i="2"/>
  <c r="DH17" i="2"/>
  <c r="J92" i="7" s="1"/>
  <c r="DG17" i="2"/>
  <c r="I92" i="7" s="1"/>
  <c r="DF17" i="2"/>
  <c r="H92" i="7" s="1"/>
  <c r="DH16" i="2"/>
  <c r="DG16" i="2"/>
  <c r="DF16" i="2"/>
  <c r="DH15" i="2"/>
  <c r="DG15" i="2"/>
  <c r="DF15" i="2"/>
  <c r="DH13" i="2"/>
  <c r="DG13" i="2"/>
  <c r="DF13" i="2"/>
  <c r="DH12" i="2"/>
  <c r="DG12" i="2"/>
  <c r="DF12" i="2"/>
  <c r="DH11" i="2"/>
  <c r="DG11" i="2"/>
  <c r="DF11" i="2"/>
  <c r="DH8" i="2"/>
  <c r="DG8" i="2"/>
  <c r="DF8" i="2"/>
  <c r="DH7" i="2"/>
  <c r="DG7" i="2"/>
  <c r="DF7" i="2"/>
  <c r="DH6" i="2"/>
  <c r="DG6" i="2"/>
  <c r="DF6" i="2"/>
  <c r="CH49" i="2"/>
  <c r="CH48" i="2"/>
  <c r="CJ32" i="2"/>
  <c r="CI32" i="2"/>
  <c r="CH32" i="2"/>
  <c r="CJ29" i="2"/>
  <c r="CI29" i="2"/>
  <c r="CH29" i="2"/>
  <c r="CJ26" i="2"/>
  <c r="CI26" i="2"/>
  <c r="CH26" i="2"/>
  <c r="CJ25" i="2"/>
  <c r="CI25" i="2"/>
  <c r="CH25" i="2"/>
  <c r="CJ22" i="2"/>
  <c r="CI22" i="2"/>
  <c r="CH22" i="2"/>
  <c r="CJ21" i="2"/>
  <c r="J76" i="7" s="1"/>
  <c r="CI21" i="2"/>
  <c r="I76" i="7" s="1"/>
  <c r="CH21" i="2"/>
  <c r="H76" i="7" s="1"/>
  <c r="CJ18" i="2"/>
  <c r="CI18" i="2"/>
  <c r="CH18" i="2"/>
  <c r="CJ17" i="2"/>
  <c r="CI17" i="2"/>
  <c r="CH17" i="2"/>
  <c r="CJ16" i="2"/>
  <c r="J73" i="7" s="1"/>
  <c r="CI16" i="2"/>
  <c r="I73" i="7" s="1"/>
  <c r="CH16" i="2"/>
  <c r="CJ15" i="2"/>
  <c r="CI15" i="2"/>
  <c r="CH15" i="2"/>
  <c r="CJ13" i="2"/>
  <c r="J72" i="7" s="1"/>
  <c r="CI13" i="2"/>
  <c r="I72" i="7" s="1"/>
  <c r="CH13" i="2"/>
  <c r="H72" i="7" s="1"/>
  <c r="CJ12" i="2"/>
  <c r="J71" i="7" s="1"/>
  <c r="CI12" i="2"/>
  <c r="I71" i="7" s="1"/>
  <c r="CH12" i="2"/>
  <c r="CJ11" i="2"/>
  <c r="CI11" i="2"/>
  <c r="CH11" i="2"/>
  <c r="CJ8" i="2"/>
  <c r="CI8" i="2"/>
  <c r="CH8" i="2"/>
  <c r="CJ7" i="2"/>
  <c r="CI7" i="2"/>
  <c r="CH7" i="2"/>
  <c r="CJ6" i="2"/>
  <c r="CJ51" i="2" s="1"/>
  <c r="CI6" i="2"/>
  <c r="CH6" i="2"/>
  <c r="BJ49" i="2"/>
  <c r="BJ48" i="2"/>
  <c r="BL32" i="2"/>
  <c r="BK32" i="2"/>
  <c r="BJ32" i="2"/>
  <c r="BL29" i="2"/>
  <c r="BK29" i="2"/>
  <c r="BJ29" i="2"/>
  <c r="BL26" i="2"/>
  <c r="BK26" i="2"/>
  <c r="BJ26" i="2"/>
  <c r="BL25" i="2"/>
  <c r="BK25" i="2"/>
  <c r="BJ25" i="2"/>
  <c r="BL22" i="2"/>
  <c r="BK22" i="2"/>
  <c r="BJ22" i="2"/>
  <c r="BL21" i="2"/>
  <c r="J55" i="7" s="1"/>
  <c r="BK21" i="2"/>
  <c r="I55" i="7" s="1"/>
  <c r="BJ21" i="2"/>
  <c r="H55" i="7" s="1"/>
  <c r="BL18" i="2"/>
  <c r="BK18" i="2"/>
  <c r="BJ18" i="2"/>
  <c r="BL17" i="2"/>
  <c r="BK17" i="2"/>
  <c r="BJ17" i="2"/>
  <c r="BL16" i="2"/>
  <c r="J52" i="7" s="1"/>
  <c r="BK16" i="2"/>
  <c r="BJ16" i="2"/>
  <c r="H52" i="7" s="1"/>
  <c r="BL15" i="2"/>
  <c r="J51" i="7" s="1"/>
  <c r="BK15" i="2"/>
  <c r="I51" i="7" s="1"/>
  <c r="BJ15" i="2"/>
  <c r="H51" i="7" s="1"/>
  <c r="BL13" i="2"/>
  <c r="BK13" i="2"/>
  <c r="BJ13" i="2"/>
  <c r="BL12" i="2"/>
  <c r="BK12" i="2"/>
  <c r="BJ12" i="2"/>
  <c r="BL11" i="2"/>
  <c r="BK11" i="2"/>
  <c r="BJ11" i="2"/>
  <c r="BL8" i="2"/>
  <c r="BK8" i="2"/>
  <c r="BJ8" i="2"/>
  <c r="BL7" i="2"/>
  <c r="BK7" i="2"/>
  <c r="BJ7" i="2"/>
  <c r="BL6" i="2"/>
  <c r="BK6" i="2"/>
  <c r="BJ6" i="2"/>
  <c r="AL49" i="2"/>
  <c r="AL48" i="2"/>
  <c r="AN32" i="2"/>
  <c r="AM32" i="2"/>
  <c r="AL32" i="2"/>
  <c r="AN29" i="2"/>
  <c r="AM29" i="2"/>
  <c r="AL29" i="2"/>
  <c r="AN26" i="2"/>
  <c r="AM26" i="2"/>
  <c r="AL26" i="2"/>
  <c r="AN25" i="2"/>
  <c r="AM25" i="2"/>
  <c r="AL25" i="2"/>
  <c r="AN22" i="2"/>
  <c r="AM22" i="2"/>
  <c r="AL22" i="2"/>
  <c r="AN21" i="2"/>
  <c r="J35" i="7" s="1"/>
  <c r="AM21" i="2"/>
  <c r="I35" i="7" s="1"/>
  <c r="AL21" i="2"/>
  <c r="H35" i="7" s="1"/>
  <c r="AN18" i="2"/>
  <c r="AM18" i="2"/>
  <c r="AL18" i="2"/>
  <c r="AN17" i="2"/>
  <c r="AM17" i="2"/>
  <c r="AL17" i="2"/>
  <c r="AN16" i="2"/>
  <c r="J32" i="7" s="1"/>
  <c r="AM16" i="2"/>
  <c r="I32" i="7" s="1"/>
  <c r="AL16" i="2"/>
  <c r="H32" i="7" s="1"/>
  <c r="AN15" i="2"/>
  <c r="J31" i="7" s="1"/>
  <c r="AM15" i="2"/>
  <c r="I31" i="7" s="1"/>
  <c r="AL15" i="2"/>
  <c r="H31" i="7" s="1"/>
  <c r="AN13" i="2"/>
  <c r="J30" i="7" s="1"/>
  <c r="AM13" i="2"/>
  <c r="I30" i="7" s="1"/>
  <c r="AL13" i="2"/>
  <c r="H30" i="7" s="1"/>
  <c r="AN12" i="2"/>
  <c r="J29" i="7" s="1"/>
  <c r="AM12" i="2"/>
  <c r="I29" i="7" s="1"/>
  <c r="AL12" i="2"/>
  <c r="AN11" i="2"/>
  <c r="J28" i="7" s="1"/>
  <c r="AM11" i="2"/>
  <c r="I28" i="7" s="1"/>
  <c r="AL11" i="2"/>
  <c r="H28" i="7" s="1"/>
  <c r="AN8" i="2"/>
  <c r="AM8" i="2"/>
  <c r="AL8" i="2"/>
  <c r="AN7" i="2"/>
  <c r="AM7" i="2"/>
  <c r="AL7" i="2"/>
  <c r="AN6" i="2"/>
  <c r="AM6" i="2"/>
  <c r="AL6" i="2"/>
  <c r="FC51" i="2" l="1"/>
  <c r="BK51" i="2"/>
  <c r="I66" i="7" s="1"/>
  <c r="AL51" i="2"/>
  <c r="H46" i="7" s="1"/>
  <c r="BL51" i="2"/>
  <c r="J66" i="7" s="1"/>
  <c r="FD51" i="2"/>
  <c r="J154" i="7" s="1"/>
  <c r="AN51" i="2"/>
  <c r="J46" i="7" s="1"/>
  <c r="CH51" i="2"/>
  <c r="H87" i="7" s="1"/>
  <c r="DG51" i="2"/>
  <c r="J114" i="7"/>
  <c r="EF51" i="2"/>
  <c r="J132" i="7" s="1"/>
  <c r="H114" i="7"/>
  <c r="ED51" i="2"/>
  <c r="H132" i="7" s="1"/>
  <c r="AM51" i="2"/>
  <c r="I46" i="7" s="1"/>
  <c r="DF51" i="2"/>
  <c r="H109" i="7" s="1"/>
  <c r="I114" i="7"/>
  <c r="EE51" i="2"/>
  <c r="I132" i="7" s="1"/>
  <c r="BJ51" i="2"/>
  <c r="H66" i="7" s="1"/>
  <c r="CI51" i="2"/>
  <c r="I87" i="7" s="1"/>
  <c r="DH51" i="2"/>
  <c r="J109" i="7" s="1"/>
  <c r="FB51" i="2"/>
  <c r="H154" i="7" s="1"/>
  <c r="FE18" i="2"/>
  <c r="K140" i="7" s="1"/>
  <c r="H140" i="7"/>
  <c r="FE49" i="2"/>
  <c r="FE48" i="2"/>
  <c r="K152" i="7"/>
  <c r="J152" i="7"/>
  <c r="K151" i="7"/>
  <c r="J151" i="7"/>
  <c r="K150" i="7"/>
  <c r="I150" i="7"/>
  <c r="H149" i="7"/>
  <c r="H146" i="7"/>
  <c r="FE29" i="2"/>
  <c r="FE26" i="2"/>
  <c r="FE14" i="2"/>
  <c r="K138" i="7" s="1"/>
  <c r="H138" i="7"/>
  <c r="FE13" i="2"/>
  <c r="K137" i="7" s="1"/>
  <c r="H137" i="7"/>
  <c r="FE15" i="2"/>
  <c r="FE12" i="2"/>
  <c r="FE16" i="2"/>
  <c r="K139" i="7" s="1"/>
  <c r="H139" i="7"/>
  <c r="FE17" i="2"/>
  <c r="FE22" i="2"/>
  <c r="FE6" i="2"/>
  <c r="FE7" i="2"/>
  <c r="FE8" i="2"/>
  <c r="EG49" i="2"/>
  <c r="K130" i="7" s="1"/>
  <c r="H130" i="7"/>
  <c r="EG48" i="2"/>
  <c r="H129" i="7"/>
  <c r="K126" i="7"/>
  <c r="J126" i="7"/>
  <c r="H125" i="7"/>
  <c r="EG29" i="2"/>
  <c r="H119" i="7"/>
  <c r="EG11" i="2"/>
  <c r="EG13" i="2"/>
  <c r="EG15" i="2"/>
  <c r="EG17" i="2"/>
  <c r="EG7" i="2"/>
  <c r="K115" i="7" s="1"/>
  <c r="H115" i="7"/>
  <c r="DI48" i="2"/>
  <c r="DI49" i="2"/>
  <c r="K107" i="7"/>
  <c r="J107" i="7"/>
  <c r="K106" i="7"/>
  <c r="J106" i="7"/>
  <c r="K105" i="7"/>
  <c r="I105" i="7"/>
  <c r="H104" i="7"/>
  <c r="H101" i="7"/>
  <c r="DI16" i="2"/>
  <c r="DI14" i="2"/>
  <c r="DI12" i="2"/>
  <c r="DI32" i="2"/>
  <c r="DI6" i="2"/>
  <c r="DI8" i="2"/>
  <c r="CK48" i="2"/>
  <c r="CK49" i="2"/>
  <c r="K85" i="7"/>
  <c r="J85" i="7"/>
  <c r="K84" i="7"/>
  <c r="J84" i="7"/>
  <c r="K83" i="7"/>
  <c r="I83" i="7"/>
  <c r="H82" i="7"/>
  <c r="H79" i="7"/>
  <c r="CK12" i="2"/>
  <c r="K71" i="7" s="1"/>
  <c r="H71" i="7"/>
  <c r="CK14" i="2"/>
  <c r="CK16" i="2"/>
  <c r="K73" i="7" s="1"/>
  <c r="H73" i="7"/>
  <c r="CK18" i="2"/>
  <c r="CK32" i="2"/>
  <c r="CK22" i="2"/>
  <c r="CK6" i="2"/>
  <c r="CK8" i="2"/>
  <c r="BM48" i="2"/>
  <c r="BM49" i="2"/>
  <c r="K61" i="7"/>
  <c r="H61" i="7"/>
  <c r="K62" i="7"/>
  <c r="I62" i="7"/>
  <c r="K63" i="7"/>
  <c r="J63" i="7"/>
  <c r="K64" i="7"/>
  <c r="J64" i="7"/>
  <c r="H58" i="7"/>
  <c r="BM32" i="2"/>
  <c r="BM26" i="2"/>
  <c r="BM12" i="2"/>
  <c r="BM14" i="2"/>
  <c r="BM16" i="2"/>
  <c r="K52" i="7" s="1"/>
  <c r="I52" i="7"/>
  <c r="BM18" i="2"/>
  <c r="BM22" i="2"/>
  <c r="BM8" i="2"/>
  <c r="AO48" i="2"/>
  <c r="AO49" i="2"/>
  <c r="K41" i="7"/>
  <c r="H41" i="7"/>
  <c r="K42" i="7"/>
  <c r="I42" i="7"/>
  <c r="K43" i="7"/>
  <c r="J43" i="7"/>
  <c r="K44" i="7"/>
  <c r="J44" i="7"/>
  <c r="H38" i="7"/>
  <c r="AO12" i="2"/>
  <c r="K29" i="7" s="1"/>
  <c r="H29" i="7"/>
  <c r="AO14" i="2"/>
  <c r="AO6" i="2"/>
  <c r="AO8" i="2"/>
  <c r="FE21" i="2"/>
  <c r="K143" i="7" s="1"/>
  <c r="FE25" i="2"/>
  <c r="EG21" i="2"/>
  <c r="EG25" i="2"/>
  <c r="DI18" i="2"/>
  <c r="DI22" i="2"/>
  <c r="DI26" i="2"/>
  <c r="I154" i="7"/>
  <c r="FE11" i="2"/>
  <c r="FE32" i="2"/>
  <c r="EG6" i="2"/>
  <c r="EG8" i="2"/>
  <c r="K116" i="7" s="1"/>
  <c r="EG12" i="2"/>
  <c r="EG14" i="2"/>
  <c r="EG16" i="2"/>
  <c r="EG18" i="2"/>
  <c r="EG22" i="2"/>
  <c r="EG26" i="2"/>
  <c r="EG32" i="2"/>
  <c r="I109" i="7"/>
  <c r="DI7" i="2"/>
  <c r="DI11" i="2"/>
  <c r="DI13" i="2"/>
  <c r="DI15" i="2"/>
  <c r="DI17" i="2"/>
  <c r="K92" i="7" s="1"/>
  <c r="DI21" i="2"/>
  <c r="K95" i="7" s="1"/>
  <c r="DI25" i="2"/>
  <c r="K98" i="7" s="1"/>
  <c r="DI29" i="2"/>
  <c r="CK26" i="2"/>
  <c r="AO7" i="2"/>
  <c r="AO11" i="2"/>
  <c r="K28" i="7" s="1"/>
  <c r="AO15" i="2"/>
  <c r="K31" i="7" s="1"/>
  <c r="AO17" i="2"/>
  <c r="AO21" i="2"/>
  <c r="K35" i="7" s="1"/>
  <c r="AO25" i="2"/>
  <c r="AO29" i="2"/>
  <c r="J87" i="7"/>
  <c r="CK7" i="2"/>
  <c r="CK11" i="2"/>
  <c r="CK13" i="2"/>
  <c r="CK15" i="2"/>
  <c r="CK17" i="2"/>
  <c r="CK21" i="2"/>
  <c r="K76" i="7" s="1"/>
  <c r="CK25" i="2"/>
  <c r="CK29" i="2"/>
  <c r="BM7" i="2"/>
  <c r="BM11" i="2"/>
  <c r="BM13" i="2"/>
  <c r="BM15" i="2"/>
  <c r="K51" i="7" s="1"/>
  <c r="BM17" i="2"/>
  <c r="BM21" i="2"/>
  <c r="K55" i="7" s="1"/>
  <c r="BM25" i="2"/>
  <c r="BM29" i="2"/>
  <c r="AO16" i="2"/>
  <c r="K32" i="7" s="1"/>
  <c r="AO18" i="2"/>
  <c r="AO22" i="2"/>
  <c r="AO26" i="2"/>
  <c r="AO32" i="2"/>
  <c r="AO13" i="2"/>
  <c r="K30" i="7" s="1"/>
  <c r="BM6" i="2"/>
  <c r="DI51" i="2" l="1"/>
  <c r="K109" i="7" s="1"/>
  <c r="CK51" i="2"/>
  <c r="K87" i="7" s="1"/>
  <c r="FE51" i="2"/>
  <c r="K154" i="7" s="1"/>
  <c r="AO51" i="2"/>
  <c r="K46" i="7" s="1"/>
  <c r="BM51" i="2"/>
  <c r="K66" i="7" s="1"/>
  <c r="EG51" i="2"/>
  <c r="K132" i="7" s="1"/>
  <c r="O12" i="3"/>
  <c r="K149" i="7"/>
  <c r="M12" i="3"/>
  <c r="K146" i="7"/>
  <c r="K12" i="3"/>
  <c r="I12" i="3"/>
  <c r="H12" i="3"/>
  <c r="G12" i="3"/>
  <c r="E12" i="3"/>
  <c r="D12" i="3"/>
  <c r="K129" i="7"/>
  <c r="O11" i="3"/>
  <c r="K125" i="7"/>
  <c r="M11" i="3"/>
  <c r="K11" i="3"/>
  <c r="K122" i="7"/>
  <c r="I11" i="3"/>
  <c r="K119" i="7"/>
  <c r="H11" i="3"/>
  <c r="G11" i="3"/>
  <c r="E11" i="3"/>
  <c r="K114" i="7"/>
  <c r="D11" i="3"/>
  <c r="O10" i="3"/>
  <c r="K104" i="7"/>
  <c r="M10" i="3"/>
  <c r="K101" i="7"/>
  <c r="K10" i="3"/>
  <c r="E10" i="3"/>
  <c r="I10" i="3"/>
  <c r="H10" i="3"/>
  <c r="G10" i="3"/>
  <c r="D10" i="3"/>
  <c r="O9" i="3"/>
  <c r="K82" i="7"/>
  <c r="M9" i="3"/>
  <c r="K79" i="7"/>
  <c r="K9" i="3"/>
  <c r="I9" i="3"/>
  <c r="H9" i="3"/>
  <c r="G9" i="3"/>
  <c r="D9" i="3"/>
  <c r="K58" i="7"/>
  <c r="K8" i="3"/>
  <c r="K38" i="7"/>
  <c r="K7" i="3"/>
  <c r="K72" i="7"/>
  <c r="E9" i="3"/>
  <c r="F12" i="3"/>
  <c r="F11" i="3"/>
  <c r="F10" i="3"/>
  <c r="F9" i="3"/>
  <c r="Q12" i="3" l="1"/>
  <c r="Q11" i="3"/>
  <c r="Q10" i="3"/>
  <c r="Q9" i="3"/>
  <c r="P43" i="2"/>
  <c r="J20" i="7" s="1"/>
  <c r="H18" i="7"/>
  <c r="N49" i="2"/>
  <c r="N48" i="2"/>
  <c r="P44" i="2"/>
  <c r="J21" i="7" s="1"/>
  <c r="I19" i="7"/>
  <c r="H15" i="7"/>
  <c r="P13" i="2"/>
  <c r="J7" i="7" s="1"/>
  <c r="P12" i="2"/>
  <c r="J6" i="7" s="1"/>
  <c r="O13" i="2"/>
  <c r="I7" i="7" s="1"/>
  <c r="O12" i="2"/>
  <c r="I6" i="7" s="1"/>
  <c r="N13" i="2"/>
  <c r="H7" i="7" s="1"/>
  <c r="H6" i="7"/>
  <c r="Q12" i="2" l="1"/>
  <c r="K6" i="7" s="1"/>
  <c r="Q13" i="2"/>
  <c r="K7" i="7" s="1"/>
  <c r="O18" i="2"/>
  <c r="E154" i="7"/>
  <c r="D154" i="7"/>
  <c r="E132" i="7"/>
  <c r="D132" i="7"/>
  <c r="E109" i="7"/>
  <c r="D109" i="7"/>
  <c r="E87" i="7"/>
  <c r="D87" i="7"/>
  <c r="E66" i="7"/>
  <c r="D66" i="7"/>
  <c r="E46" i="7"/>
  <c r="D46" i="7"/>
  <c r="E23" i="7"/>
  <c r="D23" i="7"/>
  <c r="C12" i="3" l="1"/>
  <c r="C11" i="3"/>
  <c r="C10" i="3"/>
  <c r="C9" i="3"/>
  <c r="H16" i="2"/>
  <c r="H11" i="2"/>
  <c r="P8" i="2"/>
  <c r="P7" i="2"/>
  <c r="P6" i="2"/>
  <c r="P11" i="2" l="1"/>
  <c r="J5" i="7" s="1"/>
  <c r="F5" i="7"/>
  <c r="P15" i="2"/>
  <c r="P16" i="2"/>
  <c r="J8" i="7" s="1"/>
  <c r="F8" i="7"/>
  <c r="P17" i="2"/>
  <c r="N6" i="2"/>
  <c r="O6" i="2"/>
  <c r="O7" i="2"/>
  <c r="N7" i="2"/>
  <c r="O8" i="2"/>
  <c r="N8" i="2"/>
  <c r="P18" i="2"/>
  <c r="C8" i="3"/>
  <c r="C7" i="3"/>
  <c r="C6" i="3"/>
  <c r="Q48" i="2" l="1"/>
  <c r="Q42" i="2"/>
  <c r="K19" i="7" s="1"/>
  <c r="Q41" i="2"/>
  <c r="K18" i="7" s="1"/>
  <c r="P26" i="2"/>
  <c r="O26" i="2"/>
  <c r="N26" i="2"/>
  <c r="P25" i="2"/>
  <c r="O25" i="2"/>
  <c r="N25" i="2"/>
  <c r="P22" i="2"/>
  <c r="J12" i="7" s="1"/>
  <c r="O22" i="2"/>
  <c r="I12" i="7" s="1"/>
  <c r="N22" i="2"/>
  <c r="H12" i="7" s="1"/>
  <c r="H21" i="2"/>
  <c r="N18" i="2"/>
  <c r="N17" i="2"/>
  <c r="O17" i="2"/>
  <c r="O16" i="2"/>
  <c r="I8" i="7" s="1"/>
  <c r="N15" i="2"/>
  <c r="O15" i="2"/>
  <c r="N11" i="2"/>
  <c r="H5" i="7" s="1"/>
  <c r="O11" i="2"/>
  <c r="I5" i="7" s="1"/>
  <c r="F27" i="1"/>
  <c r="N32" i="2" l="1"/>
  <c r="N21" i="2"/>
  <c r="H11" i="7" s="1"/>
  <c r="F11" i="7"/>
  <c r="O21" i="2"/>
  <c r="I11" i="7" s="1"/>
  <c r="P21" i="2"/>
  <c r="O32" i="2"/>
  <c r="P32" i="2"/>
  <c r="N29" i="2"/>
  <c r="P29" i="2"/>
  <c r="O8" i="3"/>
  <c r="O7" i="3"/>
  <c r="M8" i="3"/>
  <c r="M7" i="3"/>
  <c r="H7" i="3"/>
  <c r="G7" i="3"/>
  <c r="F7" i="3"/>
  <c r="G8" i="3"/>
  <c r="F8" i="3"/>
  <c r="Q25" i="2"/>
  <c r="N16" i="2"/>
  <c r="H8" i="7" s="1"/>
  <c r="Q18" i="2"/>
  <c r="Q22" i="2"/>
  <c r="K12" i="7" s="1"/>
  <c r="Q8" i="2"/>
  <c r="Q11" i="2"/>
  <c r="K5" i="7" s="1"/>
  <c r="O29" i="2"/>
  <c r="Q26" i="2"/>
  <c r="Q43" i="2"/>
  <c r="K20" i="7" s="1"/>
  <c r="Q44" i="2"/>
  <c r="K21" i="7" s="1"/>
  <c r="Q49" i="2"/>
  <c r="N51" i="2" l="1"/>
  <c r="H23" i="7" s="1"/>
  <c r="O51" i="2"/>
  <c r="I23" i="7" s="1"/>
  <c r="J11" i="7"/>
  <c r="Q32" i="2"/>
  <c r="O6" i="3"/>
  <c r="O13" i="3" s="1"/>
  <c r="C24" i="1" s="1"/>
  <c r="E8" i="3"/>
  <c r="D7" i="3"/>
  <c r="I7" i="3"/>
  <c r="H8" i="3"/>
  <c r="D8" i="3"/>
  <c r="I8" i="3"/>
  <c r="E7" i="3"/>
  <c r="M6" i="3"/>
  <c r="M13" i="3" s="1"/>
  <c r="C21" i="1" s="1"/>
  <c r="G6" i="3"/>
  <c r="G13" i="3" s="1"/>
  <c r="C12" i="1" s="1"/>
  <c r="Q6" i="2"/>
  <c r="Q7" i="2"/>
  <c r="I6" i="3" l="1"/>
  <c r="I13" i="3" s="1"/>
  <c r="C14" i="1" s="1"/>
  <c r="Q7" i="3"/>
  <c r="Q8" i="3"/>
  <c r="C22" i="1"/>
  <c r="D6" i="3"/>
  <c r="D13" i="3" l="1"/>
  <c r="C8" i="1" s="1"/>
  <c r="Q17" i="2" l="1"/>
  <c r="Q16" i="2"/>
  <c r="K8" i="7" s="1"/>
  <c r="Q15" i="2"/>
  <c r="Q21" i="2"/>
  <c r="K11" i="7" s="1"/>
  <c r="E6" i="3" l="1"/>
  <c r="F6" i="3"/>
  <c r="E13" i="3" l="1"/>
  <c r="C9" i="1" s="1"/>
  <c r="C10" i="1" s="1"/>
  <c r="F13" i="3"/>
  <c r="C11" i="1" s="1"/>
  <c r="Q29" i="2" l="1"/>
  <c r="H6" i="3" l="1"/>
  <c r="H13" i="3" l="1"/>
  <c r="C13" i="1" s="1"/>
  <c r="C15" i="1" l="1"/>
  <c r="C16" i="1" s="1"/>
  <c r="C25" i="1" l="1"/>
  <c r="J15" i="7"/>
  <c r="P51" i="2"/>
  <c r="J23" i="7" s="1"/>
  <c r="Q36" i="2"/>
  <c r="K15" i="7" l="1"/>
  <c r="Q51" i="2"/>
  <c r="K23" i="7" s="1"/>
  <c r="K6" i="3"/>
  <c r="Q6" i="3" l="1"/>
  <c r="K13" i="3"/>
  <c r="C18" i="1" l="1"/>
  <c r="Q13" i="3"/>
  <c r="R6" i="3" s="1"/>
  <c r="C19" i="1" l="1"/>
  <c r="C27" i="1" s="1"/>
  <c r="D27" i="1" s="1"/>
  <c r="R8" i="3"/>
  <c r="G14" i="3"/>
  <c r="R9" i="3"/>
  <c r="R7" i="3"/>
  <c r="E14" i="3"/>
  <c r="O14" i="3"/>
  <c r="F14" i="3"/>
  <c r="M14" i="3"/>
  <c r="I14" i="3"/>
  <c r="H14" i="3"/>
  <c r="R12" i="3"/>
  <c r="R11" i="3"/>
  <c r="R10" i="3"/>
  <c r="D14" i="3"/>
  <c r="K14" i="3"/>
  <c r="R13" i="3" l="1"/>
  <c r="Q14" i="3"/>
  <c r="D19" i="1"/>
  <c r="D10" i="1"/>
  <c r="D22" i="1"/>
  <c r="FG51" i="2"/>
  <c r="M154" i="7" s="1"/>
  <c r="D25" i="1"/>
  <c r="D15" i="1"/>
  <c r="S51" i="2"/>
  <c r="M23" i="7" s="1"/>
  <c r="BO51" i="2"/>
  <c r="M66" i="7" s="1"/>
  <c r="CM51" i="2"/>
  <c r="M87" i="7" s="1"/>
  <c r="D16" i="1"/>
  <c r="EI51" i="2"/>
  <c r="M132" i="7" s="1"/>
  <c r="DK51" i="2"/>
  <c r="M109" i="7" s="1"/>
  <c r="D9" i="1"/>
  <c r="D11" i="1"/>
  <c r="D13" i="1"/>
  <c r="D18" i="1"/>
  <c r="D21" i="1"/>
  <c r="D8" i="1"/>
  <c r="AQ51" i="2"/>
  <c r="M46" i="7" s="1"/>
  <c r="D14" i="1"/>
  <c r="D12" i="1"/>
  <c r="D24" i="1"/>
  <c r="E12" i="1" l="1"/>
  <c r="F12" i="1" s="1"/>
  <c r="EI25" i="2"/>
  <c r="CM25" i="2"/>
  <c r="S25" i="2"/>
  <c r="DK25" i="2"/>
  <c r="AQ25" i="2"/>
  <c r="BO25" i="2"/>
  <c r="FG25" i="2"/>
  <c r="E21" i="1"/>
  <c r="EI41" i="2"/>
  <c r="EL41" i="2" s="1"/>
  <c r="P125" i="7" s="1"/>
  <c r="CM41" i="2"/>
  <c r="CP41" i="2" s="1"/>
  <c r="P82" i="7" s="1"/>
  <c r="BO41" i="2"/>
  <c r="BR41" i="2" s="1"/>
  <c r="P61" i="7" s="1"/>
  <c r="FG41" i="2"/>
  <c r="FJ41" i="2" s="1"/>
  <c r="P149" i="7" s="1"/>
  <c r="AQ41" i="2"/>
  <c r="AT41" i="2" s="1"/>
  <c r="P41" i="7" s="1"/>
  <c r="DK41" i="2"/>
  <c r="DN41" i="2" s="1"/>
  <c r="P104" i="7" s="1"/>
  <c r="S41" i="2"/>
  <c r="V41" i="2" s="1"/>
  <c r="P18" i="7" s="1"/>
  <c r="E13" i="1"/>
  <c r="F13" i="1" s="1"/>
  <c r="FG29" i="2"/>
  <c r="AQ29" i="2"/>
  <c r="EI29" i="2"/>
  <c r="CM29" i="2"/>
  <c r="DK29" i="2"/>
  <c r="BO29" i="2"/>
  <c r="S29" i="2"/>
  <c r="E9" i="1"/>
  <c r="F9" i="1" s="1"/>
  <c r="AQ11" i="2"/>
  <c r="BO11" i="2"/>
  <c r="DK11" i="2"/>
  <c r="FG11" i="2"/>
  <c r="EI11" i="2"/>
  <c r="CM11" i="2"/>
  <c r="S11" i="2"/>
  <c r="E24" i="1"/>
  <c r="EI48" i="2"/>
  <c r="EL48" i="2" s="1"/>
  <c r="P129" i="7" s="1"/>
  <c r="AQ48" i="2"/>
  <c r="AT48" i="2" s="1"/>
  <c r="FG48" i="2"/>
  <c r="FJ48" i="2" s="1"/>
  <c r="BO48" i="2"/>
  <c r="BR48" i="2" s="1"/>
  <c r="S48" i="2"/>
  <c r="V48" i="2" s="1"/>
  <c r="CM48" i="2"/>
  <c r="CP48" i="2" s="1"/>
  <c r="DK48" i="2"/>
  <c r="DN48" i="2" s="1"/>
  <c r="E14" i="1"/>
  <c r="F14" i="1" s="1"/>
  <c r="DK32" i="2"/>
  <c r="BO32" i="2"/>
  <c r="CM32" i="2"/>
  <c r="S32" i="2"/>
  <c r="AQ32" i="2"/>
  <c r="FG32" i="2"/>
  <c r="EI32" i="2"/>
  <c r="E8" i="1"/>
  <c r="CM6" i="2"/>
  <c r="DK6" i="2"/>
  <c r="BO6" i="2"/>
  <c r="EI6" i="2"/>
  <c r="FG6" i="2"/>
  <c r="AQ6" i="2"/>
  <c r="S6" i="2"/>
  <c r="FG36" i="2"/>
  <c r="FJ36" i="2" s="1"/>
  <c r="AQ36" i="2"/>
  <c r="AT36" i="2" s="1"/>
  <c r="DK36" i="2"/>
  <c r="DN36" i="2" s="1"/>
  <c r="EI36" i="2"/>
  <c r="BO36" i="2"/>
  <c r="BR36" i="2" s="1"/>
  <c r="CM36" i="2"/>
  <c r="CP36" i="2" s="1"/>
  <c r="S36" i="2"/>
  <c r="V36" i="2" s="1"/>
  <c r="P15" i="7" s="1"/>
  <c r="E18" i="1"/>
  <c r="DK21" i="2"/>
  <c r="BO21" i="2"/>
  <c r="E11" i="1"/>
  <c r="CM21" i="2"/>
  <c r="FG21" i="2"/>
  <c r="AQ21" i="2"/>
  <c r="EI21" i="2"/>
  <c r="S21" i="2"/>
  <c r="BS36" i="2" l="1"/>
  <c r="P58" i="7"/>
  <c r="DO36" i="2"/>
  <c r="P101" i="7"/>
  <c r="FK36" i="2"/>
  <c r="P146" i="7"/>
  <c r="CQ36" i="2"/>
  <c r="P79" i="7"/>
  <c r="EL36" i="2"/>
  <c r="EM36" i="2" s="1"/>
  <c r="K26" i="3" s="1"/>
  <c r="AU36" i="2"/>
  <c r="P38" i="7"/>
  <c r="V21" i="2"/>
  <c r="P11" i="7" s="1"/>
  <c r="M11" i="7"/>
  <c r="S22" i="2"/>
  <c r="T21" i="2"/>
  <c r="U21" i="2"/>
  <c r="O11" i="7" s="1"/>
  <c r="M35" i="7"/>
  <c r="AS21" i="2"/>
  <c r="O35" i="7" s="1"/>
  <c r="AR21" i="2"/>
  <c r="AQ22" i="2"/>
  <c r="AT21" i="2"/>
  <c r="P35" i="7" s="1"/>
  <c r="M76" i="7"/>
  <c r="CO21" i="2"/>
  <c r="O76" i="7" s="1"/>
  <c r="CM22" i="2"/>
  <c r="CN21" i="2"/>
  <c r="CP21" i="2"/>
  <c r="P76" i="7" s="1"/>
  <c r="M55" i="7"/>
  <c r="BP21" i="2"/>
  <c r="BQ21" i="2"/>
  <c r="O55" i="7" s="1"/>
  <c r="BO22" i="2"/>
  <c r="BR21" i="2"/>
  <c r="P55" i="7" s="1"/>
  <c r="F18" i="1"/>
  <c r="E19" i="1"/>
  <c r="F19" i="1" s="1"/>
  <c r="M79" i="7"/>
  <c r="M38" i="7"/>
  <c r="V6" i="2"/>
  <c r="U6" i="2"/>
  <c r="S8" i="2"/>
  <c r="T6" i="2"/>
  <c r="S7" i="2"/>
  <c r="FG7" i="2"/>
  <c r="FJ6" i="2"/>
  <c r="FI6" i="2"/>
  <c r="FG8" i="2"/>
  <c r="FH6" i="2"/>
  <c r="BR6" i="2"/>
  <c r="BQ6" i="2"/>
  <c r="BO7" i="2"/>
  <c r="BO8" i="2"/>
  <c r="BP6" i="2"/>
  <c r="CM7" i="2"/>
  <c r="CM8" i="2"/>
  <c r="CO6" i="2"/>
  <c r="CP6" i="2"/>
  <c r="CN6" i="2"/>
  <c r="M122" i="7"/>
  <c r="EL32" i="2"/>
  <c r="P122" i="7" s="1"/>
  <c r="EK32" i="2"/>
  <c r="O122" i="7" s="1"/>
  <c r="EJ32" i="2"/>
  <c r="AT32" i="2"/>
  <c r="AS32" i="2"/>
  <c r="AR32" i="2"/>
  <c r="CP32" i="2"/>
  <c r="CO32" i="2"/>
  <c r="CN32" i="2"/>
  <c r="DM32" i="2"/>
  <c r="DN32" i="2"/>
  <c r="DL32" i="2"/>
  <c r="DK49" i="2"/>
  <c r="DO48" i="2"/>
  <c r="S49" i="2"/>
  <c r="W48" i="2"/>
  <c r="FK48" i="2"/>
  <c r="FG49" i="2"/>
  <c r="EI49" i="2"/>
  <c r="EL49" i="2" s="1"/>
  <c r="P130" i="7" s="1"/>
  <c r="M129" i="7"/>
  <c r="M5" i="7"/>
  <c r="V11" i="2"/>
  <c r="P5" i="7" s="1"/>
  <c r="S12" i="2"/>
  <c r="S15" i="2"/>
  <c r="U11" i="2"/>
  <c r="O5" i="7" s="1"/>
  <c r="S13" i="2"/>
  <c r="T11" i="2"/>
  <c r="S17" i="2"/>
  <c r="S16" i="2"/>
  <c r="S14" i="2"/>
  <c r="S18" i="2"/>
  <c r="EK11" i="2"/>
  <c r="EL11" i="2"/>
  <c r="EI15" i="2"/>
  <c r="EI17" i="2"/>
  <c r="EI13" i="2"/>
  <c r="EJ11" i="2"/>
  <c r="EI16" i="2"/>
  <c r="EI14" i="2"/>
  <c r="EI18" i="2"/>
  <c r="EI12" i="2"/>
  <c r="DM11" i="2"/>
  <c r="DN11" i="2"/>
  <c r="DK18" i="2"/>
  <c r="DK14" i="2"/>
  <c r="DK15" i="2"/>
  <c r="DK17" i="2"/>
  <c r="DK13" i="2"/>
  <c r="DK12" i="2"/>
  <c r="DL11" i="2"/>
  <c r="DK16" i="2"/>
  <c r="M28" i="7"/>
  <c r="AS11" i="2"/>
  <c r="O28" i="7" s="1"/>
  <c r="AT11" i="2"/>
  <c r="P28" i="7" s="1"/>
  <c r="AR11" i="2"/>
  <c r="AQ16" i="2"/>
  <c r="AQ14" i="2"/>
  <c r="AQ13" i="2"/>
  <c r="AQ18" i="2"/>
  <c r="AQ12" i="2"/>
  <c r="AQ17" i="2"/>
  <c r="AQ15" i="2"/>
  <c r="V29" i="2"/>
  <c r="U29" i="2"/>
  <c r="T29" i="2"/>
  <c r="DN29" i="2"/>
  <c r="DL29" i="2"/>
  <c r="DM29" i="2"/>
  <c r="M119" i="7"/>
  <c r="EK29" i="2"/>
  <c r="O119" i="7" s="1"/>
  <c r="EL29" i="2"/>
  <c r="P119" i="7" s="1"/>
  <c r="EJ29" i="2"/>
  <c r="FI29" i="2"/>
  <c r="FH29" i="2"/>
  <c r="FJ29" i="2"/>
  <c r="M18" i="7"/>
  <c r="S43" i="2"/>
  <c r="S44" i="2"/>
  <c r="S42" i="2"/>
  <c r="V42" i="2" s="1"/>
  <c r="P19" i="7" s="1"/>
  <c r="M41" i="7"/>
  <c r="AQ44" i="2"/>
  <c r="AT44" i="2" s="1"/>
  <c r="AQ42" i="2"/>
  <c r="AT42" i="2" s="1"/>
  <c r="P42" i="7" s="1"/>
  <c r="AQ43" i="2"/>
  <c r="AT43" i="2" s="1"/>
  <c r="M61" i="7"/>
  <c r="BO42" i="2"/>
  <c r="BR42" i="2" s="1"/>
  <c r="P62" i="7" s="1"/>
  <c r="BO44" i="2"/>
  <c r="BR44" i="2" s="1"/>
  <c r="BO43" i="2"/>
  <c r="BR43" i="2" s="1"/>
  <c r="M125" i="7"/>
  <c r="EI43" i="2"/>
  <c r="EL43" i="2" s="1"/>
  <c r="EI44" i="2"/>
  <c r="EI42" i="2"/>
  <c r="FI25" i="2"/>
  <c r="FJ25" i="2"/>
  <c r="FH25" i="2"/>
  <c r="FG26" i="2"/>
  <c r="AS25" i="2"/>
  <c r="AT25" i="2"/>
  <c r="AR25" i="2"/>
  <c r="AQ26" i="2"/>
  <c r="U25" i="2"/>
  <c r="V25" i="2"/>
  <c r="S26" i="2"/>
  <c r="T25" i="2"/>
  <c r="EL25" i="2"/>
  <c r="EK25" i="2"/>
  <c r="EJ25" i="2"/>
  <c r="EI26" i="2"/>
  <c r="EL21" i="2"/>
  <c r="EK21" i="2"/>
  <c r="EI22" i="2"/>
  <c r="EJ21" i="2"/>
  <c r="FI21" i="2"/>
  <c r="O143" i="7" s="1"/>
  <c r="M143" i="7"/>
  <c r="FJ21" i="2"/>
  <c r="P143" i="7" s="1"/>
  <c r="FH21" i="2"/>
  <c r="FG22" i="2"/>
  <c r="F11" i="1"/>
  <c r="F15" i="1" s="1"/>
  <c r="E15" i="1"/>
  <c r="M95" i="7"/>
  <c r="DM21" i="2"/>
  <c r="O95" i="7" s="1"/>
  <c r="DN21" i="2"/>
  <c r="P95" i="7" s="1"/>
  <c r="DK22" i="2"/>
  <c r="DL21" i="2"/>
  <c r="M15" i="7"/>
  <c r="M58" i="7"/>
  <c r="M101" i="7"/>
  <c r="M146" i="7"/>
  <c r="AS6" i="2"/>
  <c r="AT6" i="2"/>
  <c r="AQ8" i="2"/>
  <c r="AQ7" i="2"/>
  <c r="AR6" i="2"/>
  <c r="EK6" i="2"/>
  <c r="EL6" i="2"/>
  <c r="M114" i="7"/>
  <c r="EI8" i="2"/>
  <c r="EI7" i="2"/>
  <c r="EJ6" i="2"/>
  <c r="DN6" i="2"/>
  <c r="DM6" i="2"/>
  <c r="DK8" i="2"/>
  <c r="DK7" i="2"/>
  <c r="DL6" i="2"/>
  <c r="E10" i="1"/>
  <c r="F8" i="1"/>
  <c r="F10" i="1" s="1"/>
  <c r="FI32" i="2"/>
  <c r="FJ32" i="2"/>
  <c r="FH32" i="2"/>
  <c r="V32" i="2"/>
  <c r="U32" i="2"/>
  <c r="T32" i="2"/>
  <c r="BR32" i="2"/>
  <c r="BQ32" i="2"/>
  <c r="BP32" i="2"/>
  <c r="CM49" i="2"/>
  <c r="CQ48" i="2"/>
  <c r="BS48" i="2"/>
  <c r="BO49" i="2"/>
  <c r="AU48" i="2"/>
  <c r="AQ49" i="2"/>
  <c r="E25" i="1"/>
  <c r="F25" i="1" s="1"/>
  <c r="F24" i="1"/>
  <c r="CP11" i="2"/>
  <c r="CO11" i="2"/>
  <c r="CM14" i="2"/>
  <c r="CM12" i="2"/>
  <c r="CM15" i="2"/>
  <c r="CM18" i="2"/>
  <c r="CM13" i="2"/>
  <c r="CN11" i="2"/>
  <c r="CM17" i="2"/>
  <c r="CM16" i="2"/>
  <c r="FI11" i="2"/>
  <c r="FG15" i="2"/>
  <c r="FJ11" i="2"/>
  <c r="FG12" i="2"/>
  <c r="FG14" i="2"/>
  <c r="FG17" i="2"/>
  <c r="FH11" i="2"/>
  <c r="FK11" i="2" s="1"/>
  <c r="FG13" i="2"/>
  <c r="FG18" i="2"/>
  <c r="FG16" i="2"/>
  <c r="BQ11" i="2"/>
  <c r="BR11" i="2"/>
  <c r="BO12" i="2"/>
  <c r="BO13" i="2"/>
  <c r="BO18" i="2"/>
  <c r="BO15" i="2"/>
  <c r="BO17" i="2"/>
  <c r="BO16" i="2"/>
  <c r="BP11" i="2"/>
  <c r="BO14" i="2"/>
  <c r="BR29" i="2"/>
  <c r="BQ29" i="2"/>
  <c r="BP29" i="2"/>
  <c r="CP29" i="2"/>
  <c r="CO29" i="2"/>
  <c r="CN29" i="2"/>
  <c r="AT29" i="2"/>
  <c r="AS29" i="2"/>
  <c r="AR29" i="2"/>
  <c r="M104" i="7"/>
  <c r="DK43" i="2"/>
  <c r="DN43" i="2" s="1"/>
  <c r="DK42" i="2"/>
  <c r="DN42" i="2" s="1"/>
  <c r="P105" i="7" s="1"/>
  <c r="DK44" i="2"/>
  <c r="DN44" i="2" s="1"/>
  <c r="M149" i="7"/>
  <c r="FG43" i="2"/>
  <c r="FJ43" i="2" s="1"/>
  <c r="FG44" i="2"/>
  <c r="FJ44" i="2" s="1"/>
  <c r="FG42" i="2"/>
  <c r="FJ42" i="2" s="1"/>
  <c r="P150" i="7" s="1"/>
  <c r="CM42" i="2"/>
  <c r="CP42" i="2" s="1"/>
  <c r="P83" i="7" s="1"/>
  <c r="CM44" i="2"/>
  <c r="CP44" i="2" s="1"/>
  <c r="M82" i="7"/>
  <c r="CM43" i="2"/>
  <c r="CP43" i="2" s="1"/>
  <c r="E22" i="1"/>
  <c r="F22" i="1" s="1"/>
  <c r="F21" i="1"/>
  <c r="BR25" i="2"/>
  <c r="BO26" i="2"/>
  <c r="BP25" i="2"/>
  <c r="BQ25" i="2"/>
  <c r="M98" i="7"/>
  <c r="DN25" i="2"/>
  <c r="P98" i="7" s="1"/>
  <c r="DM25" i="2"/>
  <c r="O98" i="7" s="1"/>
  <c r="DL25" i="2"/>
  <c r="DK26" i="2"/>
  <c r="CP25" i="2"/>
  <c r="CO25" i="2"/>
  <c r="CN25" i="2"/>
  <c r="CM26" i="2"/>
  <c r="AT49" i="2" l="1"/>
  <c r="AU49" i="2" s="1"/>
  <c r="O22" i="3" s="1"/>
  <c r="BR49" i="2"/>
  <c r="BS49" i="2" s="1"/>
  <c r="O23" i="3" s="1"/>
  <c r="EL44" i="2"/>
  <c r="EM44" i="2" s="1"/>
  <c r="FJ49" i="2"/>
  <c r="FK49" i="2" s="1"/>
  <c r="O27" i="3" s="1"/>
  <c r="CP49" i="2"/>
  <c r="CQ49" i="2" s="1"/>
  <c r="O24" i="3" s="1"/>
  <c r="EL42" i="2"/>
  <c r="EM42" i="2" s="1"/>
  <c r="V49" i="2"/>
  <c r="W49" i="2" s="1"/>
  <c r="O21" i="3" s="1"/>
  <c r="DN49" i="2"/>
  <c r="DO49" i="2" s="1"/>
  <c r="O25" i="3" s="1"/>
  <c r="E16" i="1"/>
  <c r="F16" i="1"/>
  <c r="CQ25" i="2"/>
  <c r="CQ29" i="2"/>
  <c r="H24" i="3" s="1"/>
  <c r="CQ11" i="2"/>
  <c r="BS32" i="2"/>
  <c r="I23" i="3" s="1"/>
  <c r="FK32" i="2"/>
  <c r="I27" i="3" s="1"/>
  <c r="EM25" i="2"/>
  <c r="AU25" i="2"/>
  <c r="FK25" i="2"/>
  <c r="FK29" i="2"/>
  <c r="H27" i="3" s="1"/>
  <c r="DO11" i="2"/>
  <c r="CQ32" i="2"/>
  <c r="I24" i="3" s="1"/>
  <c r="N98" i="7"/>
  <c r="DO25" i="2"/>
  <c r="BQ26" i="2"/>
  <c r="BR26" i="2"/>
  <c r="BP26" i="2"/>
  <c r="M84" i="7"/>
  <c r="M85" i="7"/>
  <c r="CQ41" i="2"/>
  <c r="N82" i="7"/>
  <c r="M152" i="7"/>
  <c r="N149" i="7"/>
  <c r="FK41" i="2"/>
  <c r="M107" i="7"/>
  <c r="M106" i="7"/>
  <c r="BQ14" i="2"/>
  <c r="BP14" i="2"/>
  <c r="BR14" i="2"/>
  <c r="M52" i="7"/>
  <c r="BR16" i="2"/>
  <c r="P52" i="7" s="1"/>
  <c r="BQ16" i="2"/>
  <c r="O52" i="7" s="1"/>
  <c r="BP16" i="2"/>
  <c r="BR15" i="2"/>
  <c r="P51" i="7" s="1"/>
  <c r="M51" i="7"/>
  <c r="BP15" i="2"/>
  <c r="BQ15" i="2"/>
  <c r="O51" i="7" s="1"/>
  <c r="BQ13" i="2"/>
  <c r="BR13" i="2"/>
  <c r="BP13" i="2"/>
  <c r="M139" i="7"/>
  <c r="FJ16" i="2"/>
  <c r="P139" i="7" s="1"/>
  <c r="FI16" i="2"/>
  <c r="O139" i="7" s="1"/>
  <c r="FH16" i="2"/>
  <c r="M137" i="7"/>
  <c r="FI13" i="2"/>
  <c r="O137" i="7" s="1"/>
  <c r="FH13" i="2"/>
  <c r="FJ13" i="2"/>
  <c r="P137" i="7" s="1"/>
  <c r="FI17" i="2"/>
  <c r="FJ17" i="2"/>
  <c r="FH17" i="2"/>
  <c r="FJ12" i="2"/>
  <c r="FI12" i="2"/>
  <c r="FH12" i="2"/>
  <c r="FJ15" i="2"/>
  <c r="FH15" i="2"/>
  <c r="FI15" i="2"/>
  <c r="CP16" i="2"/>
  <c r="P73" i="7" s="1"/>
  <c r="M73" i="7"/>
  <c r="CO16" i="2"/>
  <c r="O73" i="7" s="1"/>
  <c r="CN16" i="2"/>
  <c r="CP18" i="2"/>
  <c r="CO18" i="2"/>
  <c r="CN18" i="2"/>
  <c r="CO12" i="2"/>
  <c r="O71" i="7" s="1"/>
  <c r="M71" i="7"/>
  <c r="CN12" i="2"/>
  <c r="CP12" i="2"/>
  <c r="P71" i="7" s="1"/>
  <c r="DM7" i="2"/>
  <c r="DN7" i="2"/>
  <c r="DL7" i="2"/>
  <c r="N114" i="7"/>
  <c r="EM6" i="2"/>
  <c r="M116" i="7"/>
  <c r="EL8" i="2"/>
  <c r="P116" i="7" s="1"/>
  <c r="EK8" i="2"/>
  <c r="O116" i="7" s="1"/>
  <c r="EJ8" i="2"/>
  <c r="P114" i="7"/>
  <c r="AU6" i="2"/>
  <c r="AS8" i="2"/>
  <c r="AT8" i="2"/>
  <c r="AR8" i="2"/>
  <c r="DM22" i="2"/>
  <c r="DN22" i="2"/>
  <c r="DL22" i="2"/>
  <c r="FI22" i="2"/>
  <c r="FJ22" i="2"/>
  <c r="FH22" i="2"/>
  <c r="EL22" i="2"/>
  <c r="EK22" i="2"/>
  <c r="EJ22" i="2"/>
  <c r="V26" i="2"/>
  <c r="U26" i="2"/>
  <c r="T26" i="2"/>
  <c r="M126" i="7"/>
  <c r="M63" i="7"/>
  <c r="M62" i="7"/>
  <c r="M42" i="7"/>
  <c r="N41" i="7"/>
  <c r="AU41" i="2"/>
  <c r="M19" i="7"/>
  <c r="N18" i="7"/>
  <c r="W41" i="2"/>
  <c r="EM29" i="2"/>
  <c r="N119" i="7"/>
  <c r="AT15" i="2"/>
  <c r="P31" i="7" s="1"/>
  <c r="AS15" i="2"/>
  <c r="O31" i="7" s="1"/>
  <c r="M31" i="7"/>
  <c r="AR15" i="2"/>
  <c r="AR12" i="2"/>
  <c r="M29" i="7"/>
  <c r="AT12" i="2"/>
  <c r="P29" i="7" s="1"/>
  <c r="AS12" i="2"/>
  <c r="O29" i="7" s="1"/>
  <c r="M30" i="7"/>
  <c r="AT13" i="2"/>
  <c r="P30" i="7" s="1"/>
  <c r="AS13" i="2"/>
  <c r="O30" i="7" s="1"/>
  <c r="AR13" i="2"/>
  <c r="M32" i="7"/>
  <c r="AS16" i="2"/>
  <c r="O32" i="7" s="1"/>
  <c r="AT16" i="2"/>
  <c r="P32" i="7" s="1"/>
  <c r="AR16" i="2"/>
  <c r="DM13" i="2"/>
  <c r="DN13" i="2"/>
  <c r="DL13" i="2"/>
  <c r="DM15" i="2"/>
  <c r="DN15" i="2"/>
  <c r="DL15" i="2"/>
  <c r="DN18" i="2"/>
  <c r="DM18" i="2"/>
  <c r="DL18" i="2"/>
  <c r="EK18" i="2"/>
  <c r="EL18" i="2"/>
  <c r="EJ18" i="2"/>
  <c r="EK16" i="2"/>
  <c r="EJ16" i="2"/>
  <c r="EL16" i="2"/>
  <c r="EK13" i="2"/>
  <c r="EJ13" i="2"/>
  <c r="EL13" i="2"/>
  <c r="EK15" i="2"/>
  <c r="EL15" i="2"/>
  <c r="EJ15" i="2"/>
  <c r="U14" i="2"/>
  <c r="T14" i="2"/>
  <c r="V14" i="2"/>
  <c r="V17" i="2"/>
  <c r="T17" i="2"/>
  <c r="U17" i="2"/>
  <c r="M7" i="7"/>
  <c r="U13" i="2"/>
  <c r="O7" i="7" s="1"/>
  <c r="V13" i="2"/>
  <c r="P7" i="7" s="1"/>
  <c r="T13" i="2"/>
  <c r="V15" i="2"/>
  <c r="U15" i="2"/>
  <c r="T15" i="2"/>
  <c r="N129" i="7"/>
  <c r="EM48" i="2"/>
  <c r="N122" i="7"/>
  <c r="EM32" i="2"/>
  <c r="CQ6" i="2"/>
  <c r="CP7" i="2"/>
  <c r="CN7" i="2"/>
  <c r="CO7" i="2"/>
  <c r="BR8" i="2"/>
  <c r="BQ8" i="2"/>
  <c r="BP8" i="2"/>
  <c r="FK6" i="2"/>
  <c r="FJ7" i="2"/>
  <c r="FI7" i="2"/>
  <c r="FH7" i="2"/>
  <c r="W6" i="2"/>
  <c r="N38" i="7"/>
  <c r="N79" i="7"/>
  <c r="N76" i="7"/>
  <c r="CQ21" i="2"/>
  <c r="N35" i="7"/>
  <c r="AU21" i="2"/>
  <c r="N11" i="7"/>
  <c r="W21" i="2"/>
  <c r="CP26" i="2"/>
  <c r="CO26" i="2"/>
  <c r="CN26" i="2"/>
  <c r="DN26" i="2"/>
  <c r="DL26" i="2"/>
  <c r="DM26" i="2"/>
  <c r="BS25" i="2"/>
  <c r="M83" i="7"/>
  <c r="M150" i="7"/>
  <c r="M151" i="7"/>
  <c r="M105" i="7"/>
  <c r="N104" i="7"/>
  <c r="DO41" i="2"/>
  <c r="AU29" i="2"/>
  <c r="H22" i="3" s="1"/>
  <c r="BS29" i="2"/>
  <c r="H23" i="3" s="1"/>
  <c r="BS11" i="2"/>
  <c r="BR17" i="2"/>
  <c r="BQ17" i="2"/>
  <c r="BP17" i="2"/>
  <c r="BR18" i="2"/>
  <c r="BQ18" i="2"/>
  <c r="BP18" i="2"/>
  <c r="BR12" i="2"/>
  <c r="BQ12" i="2"/>
  <c r="BP12" i="2"/>
  <c r="M140" i="7"/>
  <c r="FI18" i="2"/>
  <c r="O140" i="7" s="1"/>
  <c r="FH18" i="2"/>
  <c r="FJ18" i="2"/>
  <c r="P140" i="7" s="1"/>
  <c r="M138" i="7"/>
  <c r="FJ14" i="2"/>
  <c r="P138" i="7" s="1"/>
  <c r="FH14" i="2"/>
  <c r="FI14" i="2"/>
  <c r="O138" i="7" s="1"/>
  <c r="CO17" i="2"/>
  <c r="CP17" i="2"/>
  <c r="CN17" i="2"/>
  <c r="M72" i="7"/>
  <c r="CP13" i="2"/>
  <c r="P72" i="7" s="1"/>
  <c r="CO13" i="2"/>
  <c r="O72" i="7" s="1"/>
  <c r="CN13" i="2"/>
  <c r="CP15" i="2"/>
  <c r="CO15" i="2"/>
  <c r="CN15" i="2"/>
  <c r="CO14" i="2"/>
  <c r="CP14" i="2"/>
  <c r="CN14" i="2"/>
  <c r="W32" i="2"/>
  <c r="I21" i="3" s="1"/>
  <c r="DO6" i="2"/>
  <c r="DN8" i="2"/>
  <c r="DM8" i="2"/>
  <c r="DL8" i="2"/>
  <c r="EK7" i="2"/>
  <c r="O115" i="7" s="1"/>
  <c r="EL7" i="2"/>
  <c r="P115" i="7" s="1"/>
  <c r="EJ7" i="2"/>
  <c r="M115" i="7"/>
  <c r="O114" i="7"/>
  <c r="AT7" i="2"/>
  <c r="AS7" i="2"/>
  <c r="AR7" i="2"/>
  <c r="N146" i="7"/>
  <c r="N101" i="7"/>
  <c r="N58" i="7"/>
  <c r="N15" i="7"/>
  <c r="W36" i="2"/>
  <c r="N95" i="7"/>
  <c r="DO21" i="2"/>
  <c r="N143" i="7"/>
  <c r="FK21" i="2"/>
  <c r="EM21" i="2"/>
  <c r="EL26" i="2"/>
  <c r="EK26" i="2"/>
  <c r="EJ26" i="2"/>
  <c r="W25" i="2"/>
  <c r="AS26" i="2"/>
  <c r="AT26" i="2"/>
  <c r="AR26" i="2"/>
  <c r="FJ26" i="2"/>
  <c r="FI26" i="2"/>
  <c r="FH26" i="2"/>
  <c r="N125" i="7"/>
  <c r="EM41" i="2"/>
  <c r="M64" i="7"/>
  <c r="N61" i="7"/>
  <c r="BS41" i="2"/>
  <c r="M43" i="7"/>
  <c r="M44" i="7"/>
  <c r="M21" i="7"/>
  <c r="V44" i="2"/>
  <c r="M20" i="7"/>
  <c r="V43" i="2"/>
  <c r="DO29" i="2"/>
  <c r="H25" i="3" s="1"/>
  <c r="W29" i="2"/>
  <c r="H21" i="3" s="1"/>
  <c r="AS17" i="2"/>
  <c r="AT17" i="2"/>
  <c r="AR17" i="2"/>
  <c r="AS18" i="2"/>
  <c r="AR18" i="2"/>
  <c r="AT18" i="2"/>
  <c r="AS14" i="2"/>
  <c r="AT14" i="2"/>
  <c r="AR14" i="2"/>
  <c r="N28" i="7"/>
  <c r="AU11" i="2"/>
  <c r="DN16" i="2"/>
  <c r="DM16" i="2"/>
  <c r="DL16" i="2"/>
  <c r="DN12" i="2"/>
  <c r="DM12" i="2"/>
  <c r="DL12" i="2"/>
  <c r="M92" i="7"/>
  <c r="DM17" i="2"/>
  <c r="O92" i="7" s="1"/>
  <c r="DL17" i="2"/>
  <c r="DN17" i="2"/>
  <c r="P92" i="7" s="1"/>
  <c r="DN14" i="2"/>
  <c r="DM14" i="2"/>
  <c r="DL14" i="2"/>
  <c r="EL12" i="2"/>
  <c r="EK12" i="2"/>
  <c r="EJ12" i="2"/>
  <c r="EL14" i="2"/>
  <c r="EK14" i="2"/>
  <c r="EJ14" i="2"/>
  <c r="EM11" i="2"/>
  <c r="EL17" i="2"/>
  <c r="EK17" i="2"/>
  <c r="EJ17" i="2"/>
  <c r="V18" i="2"/>
  <c r="U18" i="2"/>
  <c r="T18" i="2"/>
  <c r="M8" i="7"/>
  <c r="V16" i="2"/>
  <c r="P8" i="7" s="1"/>
  <c r="T16" i="2"/>
  <c r="U16" i="2"/>
  <c r="O8" i="7" s="1"/>
  <c r="N5" i="7"/>
  <c r="W11" i="2"/>
  <c r="V12" i="2"/>
  <c r="P6" i="7" s="1"/>
  <c r="M6" i="7"/>
  <c r="U12" i="2"/>
  <c r="O6" i="7" s="1"/>
  <c r="T12" i="2"/>
  <c r="M130" i="7"/>
  <c r="DO32" i="2"/>
  <c r="I25" i="3" s="1"/>
  <c r="AU32" i="2"/>
  <c r="I22" i="3" s="1"/>
  <c r="CO8" i="2"/>
  <c r="CP8" i="2"/>
  <c r="CN8" i="2"/>
  <c r="BS6" i="2"/>
  <c r="BQ7" i="2"/>
  <c r="BR7" i="2"/>
  <c r="BP7" i="2"/>
  <c r="FI8" i="2"/>
  <c r="FJ8" i="2"/>
  <c r="FH8" i="2"/>
  <c r="U7" i="2"/>
  <c r="T7" i="2"/>
  <c r="V7" i="2"/>
  <c r="V8" i="2"/>
  <c r="U8" i="2"/>
  <c r="T8" i="2"/>
  <c r="BR22" i="2"/>
  <c r="BQ22" i="2"/>
  <c r="BP22" i="2"/>
  <c r="N55" i="7"/>
  <c r="BS21" i="2"/>
  <c r="CO22" i="2"/>
  <c r="CP22" i="2"/>
  <c r="CN22" i="2"/>
  <c r="AT22" i="2"/>
  <c r="AS22" i="2"/>
  <c r="AR22" i="2"/>
  <c r="M12" i="7"/>
  <c r="U22" i="2"/>
  <c r="O12" i="7" s="1"/>
  <c r="V22" i="2"/>
  <c r="P12" i="7" s="1"/>
  <c r="T22" i="2"/>
  <c r="CQ22" i="2" l="1"/>
  <c r="F24" i="3" s="1"/>
  <c r="FK8" i="2"/>
  <c r="CP51" i="2"/>
  <c r="P87" i="7" s="1"/>
  <c r="AU7" i="2"/>
  <c r="AT51" i="2"/>
  <c r="P46" i="7" s="1"/>
  <c r="DO8" i="2"/>
  <c r="BS12" i="2"/>
  <c r="BS17" i="2"/>
  <c r="DO26" i="2"/>
  <c r="G25" i="3" s="1"/>
  <c r="CQ26" i="2"/>
  <c r="G24" i="3" s="1"/>
  <c r="FK7" i="2"/>
  <c r="DO7" i="2"/>
  <c r="D25" i="3" s="1"/>
  <c r="DN51" i="2"/>
  <c r="P109" i="7" s="1"/>
  <c r="BR51" i="2"/>
  <c r="P66" i="7" s="1"/>
  <c r="FJ51" i="2"/>
  <c r="P154" i="7" s="1"/>
  <c r="DM51" i="2"/>
  <c r="O109" i="7" s="1"/>
  <c r="U51" i="2"/>
  <c r="O23" i="7" s="1"/>
  <c r="BS7" i="2"/>
  <c r="BQ51" i="2"/>
  <c r="O66" i="7" s="1"/>
  <c r="EM17" i="2"/>
  <c r="EM14" i="2"/>
  <c r="DO14" i="2"/>
  <c r="DO16" i="2"/>
  <c r="FK26" i="2"/>
  <c r="G27" i="3" s="1"/>
  <c r="CQ14" i="2"/>
  <c r="CQ17" i="2"/>
  <c r="FI51" i="2"/>
  <c r="O154" i="7" s="1"/>
  <c r="CO51" i="2"/>
  <c r="O87" i="7" s="1"/>
  <c r="W15" i="2"/>
  <c r="W17" i="2"/>
  <c r="EM16" i="2"/>
  <c r="EM18" i="2"/>
  <c r="DO15" i="2"/>
  <c r="FK22" i="2"/>
  <c r="F27" i="3" s="1"/>
  <c r="FK15" i="2"/>
  <c r="FK12" i="2"/>
  <c r="BS13" i="2"/>
  <c r="BS14" i="2"/>
  <c r="BS26" i="2"/>
  <c r="G23" i="3" s="1"/>
  <c r="V51" i="2"/>
  <c r="P23" i="7" s="1"/>
  <c r="BP51" i="2"/>
  <c r="N66" i="7" s="1"/>
  <c r="N130" i="7"/>
  <c r="EM49" i="2"/>
  <c r="Q130" i="7" s="1"/>
  <c r="N8" i="7"/>
  <c r="W16" i="2"/>
  <c r="Q8" i="7" s="1"/>
  <c r="N92" i="7"/>
  <c r="DO17" i="2"/>
  <c r="Q92" i="7" s="1"/>
  <c r="P20" i="7"/>
  <c r="W43" i="2"/>
  <c r="Q20" i="7" s="1"/>
  <c r="P21" i="7"/>
  <c r="W44" i="2"/>
  <c r="Q21" i="7" s="1"/>
  <c r="AU44" i="2"/>
  <c r="Q44" i="7" s="1"/>
  <c r="P44" i="7"/>
  <c r="P43" i="7"/>
  <c r="AU43" i="2"/>
  <c r="Q43" i="7" s="1"/>
  <c r="Q61" i="7"/>
  <c r="P64" i="7"/>
  <c r="BS44" i="2"/>
  <c r="Q64" i="7" s="1"/>
  <c r="Q125" i="7"/>
  <c r="Q58" i="7"/>
  <c r="K23" i="3"/>
  <c r="K25" i="3"/>
  <c r="Q101" i="7"/>
  <c r="N115" i="7"/>
  <c r="EM7" i="2"/>
  <c r="Q115" i="7" s="1"/>
  <c r="DL51" i="2"/>
  <c r="N109" i="7" s="1"/>
  <c r="CQ13" i="2"/>
  <c r="Q72" i="7" s="1"/>
  <c r="N72" i="7"/>
  <c r="N138" i="7"/>
  <c r="FK14" i="2"/>
  <c r="Q138" i="7" s="1"/>
  <c r="Q104" i="7"/>
  <c r="O105" i="7"/>
  <c r="DO42" i="2"/>
  <c r="Q105" i="7" s="1"/>
  <c r="P151" i="7"/>
  <c r="FK43" i="2"/>
  <c r="Q151" i="7" s="1"/>
  <c r="O150" i="7"/>
  <c r="FK42" i="2"/>
  <c r="Q150" i="7" s="1"/>
  <c r="CQ42" i="2"/>
  <c r="Q83" i="7" s="1"/>
  <c r="O83" i="7"/>
  <c r="I26" i="3"/>
  <c r="I28" i="3" s="1"/>
  <c r="Q122" i="7"/>
  <c r="Q129" i="7"/>
  <c r="N29" i="7"/>
  <c r="AU12" i="2"/>
  <c r="Q29" i="7" s="1"/>
  <c r="H26" i="3"/>
  <c r="H28" i="3" s="1"/>
  <c r="Q119" i="7"/>
  <c r="AU42" i="2"/>
  <c r="Q42" i="7" s="1"/>
  <c r="O42" i="7"/>
  <c r="AS51" i="2"/>
  <c r="O46" i="7" s="1"/>
  <c r="N116" i="7"/>
  <c r="EM8" i="2"/>
  <c r="Q116" i="7" s="1"/>
  <c r="Q114" i="7"/>
  <c r="N71" i="7"/>
  <c r="CQ12" i="2"/>
  <c r="N139" i="7"/>
  <c r="FK16" i="2"/>
  <c r="Q139" i="7" s="1"/>
  <c r="N51" i="7"/>
  <c r="BS15" i="2"/>
  <c r="Q51" i="7" s="1"/>
  <c r="DO43" i="2"/>
  <c r="Q106" i="7" s="1"/>
  <c r="P106" i="7"/>
  <c r="P107" i="7"/>
  <c r="DO44" i="2"/>
  <c r="Q107" i="7" s="1"/>
  <c r="Q149" i="7"/>
  <c r="P152" i="7"/>
  <c r="FK44" i="2"/>
  <c r="Q152" i="7" s="1"/>
  <c r="P85" i="7"/>
  <c r="CQ44" i="2"/>
  <c r="Q85" i="7" s="1"/>
  <c r="P84" i="7"/>
  <c r="CQ43" i="2"/>
  <c r="Q84" i="7" s="1"/>
  <c r="W22" i="2"/>
  <c r="Q12" i="7" s="1"/>
  <c r="N12" i="7"/>
  <c r="AU22" i="2"/>
  <c r="F22" i="3" s="1"/>
  <c r="Q55" i="7"/>
  <c r="BS22" i="2"/>
  <c r="F23" i="3" s="1"/>
  <c r="W8" i="2"/>
  <c r="W7" i="2"/>
  <c r="CQ8" i="2"/>
  <c r="W12" i="2"/>
  <c r="Q6" i="7" s="1"/>
  <c r="N6" i="7"/>
  <c r="Q5" i="7"/>
  <c r="W18" i="2"/>
  <c r="EM12" i="2"/>
  <c r="DO12" i="2"/>
  <c r="Q28" i="7"/>
  <c r="AU14" i="2"/>
  <c r="AU18" i="2"/>
  <c r="AU17" i="2"/>
  <c r="AU26" i="2"/>
  <c r="G22" i="3" s="1"/>
  <c r="EM26" i="2"/>
  <c r="G26" i="3" s="1"/>
  <c r="Q143" i="7"/>
  <c r="Q95" i="7"/>
  <c r="K21" i="3"/>
  <c r="Q15" i="7"/>
  <c r="K27" i="3"/>
  <c r="Q146" i="7"/>
  <c r="EK51" i="2"/>
  <c r="O132" i="7" s="1"/>
  <c r="CQ15" i="2"/>
  <c r="FK18" i="2"/>
  <c r="Q140" i="7" s="1"/>
  <c r="N140" i="7"/>
  <c r="BS18" i="2"/>
  <c r="Q11" i="7"/>
  <c r="F21" i="3"/>
  <c r="Q35" i="7"/>
  <c r="Q76" i="7"/>
  <c r="K24" i="3"/>
  <c r="Q79" i="7"/>
  <c r="K22" i="3"/>
  <c r="Q38" i="7"/>
  <c r="T51" i="2"/>
  <c r="N23" i="7" s="1"/>
  <c r="FH51" i="2"/>
  <c r="N154" i="7" s="1"/>
  <c r="BS8" i="2"/>
  <c r="CQ7" i="2"/>
  <c r="CN51" i="2"/>
  <c r="N87" i="7" s="1"/>
  <c r="W13" i="2"/>
  <c r="Q7" i="7" s="1"/>
  <c r="N7" i="7"/>
  <c r="W14" i="2"/>
  <c r="EM15" i="2"/>
  <c r="EM13" i="2"/>
  <c r="DO18" i="2"/>
  <c r="DO13" i="2"/>
  <c r="AU16" i="2"/>
  <c r="Q32" i="7" s="1"/>
  <c r="N32" i="7"/>
  <c r="N30" i="7"/>
  <c r="AU13" i="2"/>
  <c r="Q30" i="7" s="1"/>
  <c r="N31" i="7"/>
  <c r="AU15" i="2"/>
  <c r="Q31" i="7" s="1"/>
  <c r="Q18" i="7"/>
  <c r="O19" i="7"/>
  <c r="W42" i="2"/>
  <c r="Q19" i="7" s="1"/>
  <c r="Q41" i="7"/>
  <c r="O62" i="7"/>
  <c r="BS42" i="2"/>
  <c r="Q62" i="7" s="1"/>
  <c r="BS43" i="2"/>
  <c r="Q63" i="7" s="1"/>
  <c r="P63" i="7"/>
  <c r="P126" i="7"/>
  <c r="EM43" i="2"/>
  <c r="Q126" i="7" s="1"/>
  <c r="W26" i="2"/>
  <c r="G21" i="3" s="1"/>
  <c r="EM22" i="2"/>
  <c r="F26" i="3" s="1"/>
  <c r="DO22" i="2"/>
  <c r="F25" i="3" s="1"/>
  <c r="AU8" i="2"/>
  <c r="D22" i="3" s="1"/>
  <c r="AR51" i="2"/>
  <c r="N46" i="7" s="1"/>
  <c r="EL51" i="2"/>
  <c r="P132" i="7" s="1"/>
  <c r="EJ51" i="2"/>
  <c r="N132" i="7" s="1"/>
  <c r="CQ18" i="2"/>
  <c r="N73" i="7"/>
  <c r="CQ16" i="2"/>
  <c r="Q73" i="7" s="1"/>
  <c r="FK17" i="2"/>
  <c r="N137" i="7"/>
  <c r="FK13" i="2"/>
  <c r="Q137" i="7" s="1"/>
  <c r="BS16" i="2"/>
  <c r="Q52" i="7" s="1"/>
  <c r="N52" i="7"/>
  <c r="Q82" i="7"/>
  <c r="Q98" i="7"/>
  <c r="O26" i="3" l="1"/>
  <c r="O28" i="3" s="1"/>
  <c r="D27" i="3"/>
  <c r="M24" i="3"/>
  <c r="D21" i="3"/>
  <c r="BS51" i="2"/>
  <c r="Q66" i="7" s="1"/>
  <c r="G28" i="3"/>
  <c r="M22" i="3"/>
  <c r="E26" i="3"/>
  <c r="CQ51" i="2"/>
  <c r="Q87" i="7" s="1"/>
  <c r="DO51" i="2"/>
  <c r="Q109" i="7" s="1"/>
  <c r="E21" i="3"/>
  <c r="D23" i="3"/>
  <c r="M27" i="3"/>
  <c r="Q71" i="7"/>
  <c r="E24" i="3"/>
  <c r="D26" i="3"/>
  <c r="EM51" i="2"/>
  <c r="Q132" i="7" s="1"/>
  <c r="AU51" i="2"/>
  <c r="Q46" i="7" s="1"/>
  <c r="D24" i="3"/>
  <c r="Q24" i="3" s="1"/>
  <c r="W51" i="2"/>
  <c r="Q23" i="7" s="1"/>
  <c r="M25" i="3"/>
  <c r="M26" i="3"/>
  <c r="M23" i="3"/>
  <c r="M21" i="3"/>
  <c r="F28" i="3"/>
  <c r="E23" i="3"/>
  <c r="K28" i="3"/>
  <c r="E22" i="3"/>
  <c r="E25" i="3"/>
  <c r="Q25" i="3" s="1"/>
  <c r="FK51" i="2"/>
  <c r="Q154" i="7" s="1"/>
  <c r="E27" i="3"/>
  <c r="Q27" i="3" l="1"/>
  <c r="Q22" i="3"/>
  <c r="M28" i="3"/>
  <c r="D28" i="3"/>
  <c r="E28" i="3"/>
  <c r="Q26" i="3"/>
  <c r="Q23" i="3"/>
  <c r="Q21" i="3"/>
  <c r="Q28" i="3" l="1"/>
  <c r="R21" i="3" s="1"/>
  <c r="E29" i="3" l="1"/>
  <c r="R26" i="3"/>
  <c r="R23" i="3"/>
  <c r="G29" i="3"/>
  <c r="H29" i="3"/>
  <c r="I29" i="3"/>
  <c r="O29" i="3"/>
  <c r="R27" i="3"/>
  <c r="D29" i="3"/>
  <c r="M29" i="3"/>
  <c r="F29" i="3"/>
  <c r="R22" i="3"/>
  <c r="R25" i="3"/>
  <c r="R24" i="3"/>
  <c r="K29" i="3"/>
  <c r="R28" i="3" l="1"/>
  <c r="Q29" i="3"/>
</calcChain>
</file>

<file path=xl/sharedStrings.xml><?xml version="1.0" encoding="utf-8"?>
<sst xmlns="http://schemas.openxmlformats.org/spreadsheetml/2006/main" count="1655" uniqueCount="240">
  <si>
    <t>ZNAK OBČINE</t>
  </si>
  <si>
    <t>R E Z U L T A T I      JAVNEGA RAZPISA</t>
  </si>
  <si>
    <t>TOČKE SKUPAJ</t>
  </si>
  <si>
    <t>VREDNOST             TOČKE</t>
  </si>
  <si>
    <t>VREDNOST PROGRAMOV</t>
  </si>
  <si>
    <t>% DELEŽ                                   (po LPŠ)</t>
  </si>
  <si>
    <t>ŠV OTROK IN MLADINE - PROSTOČASNA</t>
  </si>
  <si>
    <t>ŠV OTROK IN MLADINE - USMERJENI V KŠ IN VŠ</t>
  </si>
  <si>
    <t>SKUPAJ PROGRAMI OTROK, MLADINE IN ŠTUDENTOV</t>
  </si>
  <si>
    <t xml:space="preserve">KAKOVOSTNI ŠPORT </t>
  </si>
  <si>
    <t>VRHUNSKI ŠPORT</t>
  </si>
  <si>
    <t>ŠPORTNA REKREACIJA</t>
  </si>
  <si>
    <t>ŠPORT STAREJŠIH</t>
  </si>
  <si>
    <t>SKUPAJ PROGRAMI ODRASLIH</t>
  </si>
  <si>
    <t xml:space="preserve">ŠPORTNI PROGRAMI </t>
  </si>
  <si>
    <t>USPOSABLJANJE IN IZPOPOLNJEVANJE V ŠPORTU</t>
  </si>
  <si>
    <t xml:space="preserve">RAZVOJNE DEJAVNOSTI                                                    </t>
  </si>
  <si>
    <t>DELOVANJE DRUŠTEV IN ZVEZ</t>
  </si>
  <si>
    <t xml:space="preserve">ORGANIZIRANOST V ŠPORTU </t>
  </si>
  <si>
    <t>ŠPORTNE PRIREDITVE IN PROMOCIJA</t>
  </si>
  <si>
    <t>VSI PROGRAMI SKUPAJ</t>
  </si>
  <si>
    <t>PREGLED PRISPELE VLOGE IN VNOS PODATKOV</t>
  </si>
  <si>
    <t>SPLOŠNI FAKTOR KOREKCIJE PROGRAMOV</t>
  </si>
  <si>
    <t>PODATKI O RAZPISANIH PROGRAMIH</t>
  </si>
  <si>
    <t>PRIJAVLJENI PROGRAMI</t>
  </si>
  <si>
    <t>KOREKCIJSKI FAKTORJI</t>
  </si>
  <si>
    <t>PREGLED TOČK ZA PROGRAME</t>
  </si>
  <si>
    <t>PREGLED ZBRANIH SREDSTEV ZA PROGRAME</t>
  </si>
  <si>
    <t>PROGRAMI REDNE PROSTOČASNE VZGOJE OTROK IN MLADINE</t>
  </si>
  <si>
    <t>programi ŠTEVILO</t>
  </si>
  <si>
    <t>udeleženci ŠTEVILO</t>
  </si>
  <si>
    <t>koeficient: SKUPINA</t>
  </si>
  <si>
    <t>korekcija: OBJEKT</t>
  </si>
  <si>
    <t>korekcija: KADER</t>
  </si>
  <si>
    <t>korekcija: MS</t>
  </si>
  <si>
    <t>TOČKE: OBJEKT</t>
  </si>
  <si>
    <t>TOČKE: KADER</t>
  </si>
  <si>
    <t>TOČKE: MS</t>
  </si>
  <si>
    <t xml:space="preserve">TOČKE  SKUPAJ    </t>
  </si>
  <si>
    <t>VREDNOST TOČKE</t>
  </si>
  <si>
    <t>SREDSTVA: OBJEKT</t>
  </si>
  <si>
    <t>SREDSTVA: KADER</t>
  </si>
  <si>
    <t>SREDSTVA: MS</t>
  </si>
  <si>
    <t>SREDSTVA SKUPAJ</t>
  </si>
  <si>
    <t>ŠOLOOBVEZNI (do 15 let)</t>
  </si>
  <si>
    <t>MLADINA (do 19 let)</t>
  </si>
  <si>
    <t>KATEGORIZIRANI ŠPORTNIKI (MLR)</t>
  </si>
  <si>
    <t xml:space="preserve">PROGRAMI KAKOVOSTNEGA ŠPORTA ODRASLIH          </t>
  </si>
  <si>
    <t>ČLANI/ČLANICE</t>
  </si>
  <si>
    <t>KATEGORIZIRANI ŠPORTNIKI (DR)</t>
  </si>
  <si>
    <t>PROGRAMI VRHUNSKEGA ŠPORTA</t>
  </si>
  <si>
    <t>KATEGORIZIRANI ŠPORTNIKI (SR)</t>
  </si>
  <si>
    <t>PROGRAMI REKREACIJE ODRASLIH</t>
  </si>
  <si>
    <t>REKREACIJA ODRASLI</t>
  </si>
  <si>
    <t>PROGRAMI ŠPORTA STAREJŠIH</t>
  </si>
  <si>
    <t>PODATKI O RAZPISANIH DEJAVNOSTIH</t>
  </si>
  <si>
    <t>PRIJAVLJENE DEJAVNOSTI</t>
  </si>
  <si>
    <t>PREGLED TOČK ZA DEJAVNOSTI</t>
  </si>
  <si>
    <t>PREGLED SREDSTEV ZA DEJAVNOSTI</t>
  </si>
  <si>
    <t>RAZVOJNE DEJAVNOSTI V ŠPORTU</t>
  </si>
  <si>
    <t>projekti ŠTEVILO</t>
  </si>
  <si>
    <t>koeficient: PROJEKT</t>
  </si>
  <si>
    <t>PODATKI O RAZPISANIH PROJEKTI</t>
  </si>
  <si>
    <t>PRIJAVLJENI PROJEKTI</t>
  </si>
  <si>
    <t>PREGLED TOČK ZA DELOVANJE</t>
  </si>
  <si>
    <t>PREGLED SREDSTEV ZA DELOVANJE DRUŠTEV</t>
  </si>
  <si>
    <t>PODATKI O RAZPISANIH PRIREDITVAH</t>
  </si>
  <si>
    <t>PRIJAVLJENE PRIREDITVE</t>
  </si>
  <si>
    <t>PREGLED TOČK ZA PRIREDITVE</t>
  </si>
  <si>
    <t>PREGLED SREDSTEV ZA PRIREDITVE</t>
  </si>
  <si>
    <t>prireditve ŠTEVILO</t>
  </si>
  <si>
    <t>koeficient: prireditve</t>
  </si>
  <si>
    <t>korekcija prireditve: LOKALNO</t>
  </si>
  <si>
    <t>korekcija prireditve: DRŽAVNO</t>
  </si>
  <si>
    <t>korekcija prireditve: promocija</t>
  </si>
  <si>
    <t>LOKALNA PRIREDITEV 1</t>
  </si>
  <si>
    <t>LOKALNA PRIREDITEV 2:</t>
  </si>
  <si>
    <t>TOČKE</t>
  </si>
  <si>
    <t>z.št.</t>
  </si>
  <si>
    <t>IZVAJALEC</t>
  </si>
  <si>
    <t>prostočasna ŠV OM</t>
  </si>
  <si>
    <t>ŠV OM KŠ/VŠ</t>
  </si>
  <si>
    <t>KAKOVOSTNI ŠPORT</t>
  </si>
  <si>
    <t>usposabljanje - izpopolnjevanje</t>
  </si>
  <si>
    <t>DELOVANJE DRUŠTEV</t>
  </si>
  <si>
    <t>PRIREDITVE - LOKALNO</t>
  </si>
  <si>
    <t>% DELEŽ</t>
  </si>
  <si>
    <t>SKUPAJ TOČKE:</t>
  </si>
  <si>
    <t>SKUPAJ</t>
  </si>
  <si>
    <t>SREDSTVA</t>
  </si>
  <si>
    <t>v %</t>
  </si>
  <si>
    <t>USPOSABLJANJE - IZPOPOLNJEVANJE</t>
  </si>
  <si>
    <t>TEKMOVALNA: SMI/SME (U-18/19)</t>
  </si>
  <si>
    <t>TEKMOVALNA: MMI/MME (U-16/17)</t>
  </si>
  <si>
    <t>TEKMOVALNA: SDI/SDE (U-14/15)</t>
  </si>
  <si>
    <t>PRIPRAVLJALNA: MDI/MDE (U-12/13)</t>
  </si>
  <si>
    <t>PRIPRAVLJALNA: SKUPINA 10/11</t>
  </si>
  <si>
    <t>udeleženci po LPŠ</t>
  </si>
  <si>
    <t xml:space="preserve">URE PO LPŠ </t>
  </si>
  <si>
    <t>določbe LPŠ</t>
  </si>
  <si>
    <t xml:space="preserve">TOČKE PO LPŠ </t>
  </si>
  <si>
    <t>korekcija: projekt 1</t>
  </si>
  <si>
    <t>korekcija: projekt 2</t>
  </si>
  <si>
    <t>korekcija: projekt 3</t>
  </si>
  <si>
    <t>TOČKE: projekt 1</t>
  </si>
  <si>
    <t>TOČKE: projekt 2</t>
  </si>
  <si>
    <t>TOČKE: projekt 3</t>
  </si>
  <si>
    <t>kriterij: leta neprekinjenega delovanja</t>
  </si>
  <si>
    <t>kriterij: število članov (s plačano članarilo)</t>
  </si>
  <si>
    <t>kriterij: število registriranih tekmovalcev</t>
  </si>
  <si>
    <t>REKREACIJA ODRASLI 65+</t>
  </si>
  <si>
    <t>PREDŠOLSKI (do 6 let)</t>
  </si>
  <si>
    <t>KATEGORIZIRANI ŠPORTNIKI (MR, PR)</t>
  </si>
  <si>
    <t>PROGRAMI ŠPORTA OTROK IN MLADINE USMERJENIH V KAKOVOSTNI IN VRHUNSKI ŠPORT</t>
  </si>
  <si>
    <t xml:space="preserve">PRIREDITVE: LOKALNE IN OBČINSKE </t>
  </si>
  <si>
    <t>prireditve: LOKALNO</t>
  </si>
  <si>
    <t>prireditve: DRŽAVNO</t>
  </si>
  <si>
    <t>prireditve: promocija</t>
  </si>
  <si>
    <t>ŠTEVILO (čl.; let)</t>
  </si>
  <si>
    <t>kriterij: članstvo v OŠZ</t>
  </si>
  <si>
    <t>SKUPAJ RAZPISANA PODROČJA ŠPORTA :</t>
  </si>
  <si>
    <t>M: GOL-10</t>
  </si>
  <si>
    <t>ATLETSKI KLUB</t>
  </si>
  <si>
    <t>NOGOMETNI KLUB</t>
  </si>
  <si>
    <t>ROKOMETNI KLUB</t>
  </si>
  <si>
    <t>SMUČARSKO SKAKALNI KLUB</t>
  </si>
  <si>
    <t>STRELSKO DRUŠTVO</t>
  </si>
  <si>
    <t>ŽENSKI ODBOJKARSKI KLUB</t>
  </si>
  <si>
    <t>PRIPRAVLJALNA: SKUPINA 6/7</t>
  </si>
  <si>
    <t>PRIPRAVLJALNA: SKUPINA 8/9</t>
  </si>
  <si>
    <t>RAZVRŠČANJE ŠPORTNI PANOG</t>
  </si>
  <si>
    <t xml:space="preserve">ŠTEVILO ČLANIC NPŠZ </t>
  </si>
  <si>
    <t>0 - 10</t>
  </si>
  <si>
    <t>20 - 49</t>
  </si>
  <si>
    <t>50 - 99</t>
  </si>
  <si>
    <t>100 IN VEČ</t>
  </si>
  <si>
    <t>ŠTEVILO KLUBOV UDELEŽENIH NA URADNEM DP NPŠZ</t>
  </si>
  <si>
    <t>ŠTEVILO REGISTRIRANIH TEKMOVALCEV</t>
  </si>
  <si>
    <t>11 - 19</t>
  </si>
  <si>
    <t>1 - 19</t>
  </si>
  <si>
    <t>1 - 6</t>
  </si>
  <si>
    <t>7 - 19</t>
  </si>
  <si>
    <t>50 IN VEČ</t>
  </si>
  <si>
    <r>
      <t>GLEDE NA</t>
    </r>
    <r>
      <rPr>
        <b/>
        <sz val="12"/>
        <rFont val="Calibri"/>
        <family val="2"/>
        <charset val="238"/>
        <scheme val="minor"/>
      </rPr>
      <t xml:space="preserve"> USPEŠNOST (max. 30 točk)</t>
    </r>
  </si>
  <si>
    <t>NE</t>
  </si>
  <si>
    <r>
      <t>priznava</t>
    </r>
    <r>
      <rPr>
        <sz val="10"/>
        <rFont val="Calibri"/>
        <family val="2"/>
        <charset val="238"/>
        <scheme val="minor"/>
      </rPr>
      <t xml:space="preserve"> MOK</t>
    </r>
  </si>
  <si>
    <r>
      <t xml:space="preserve">disciplina </t>
    </r>
    <r>
      <rPr>
        <sz val="10"/>
        <rFont val="Calibri"/>
        <family val="2"/>
        <charset val="238"/>
        <scheme val="minor"/>
      </rPr>
      <t>DA</t>
    </r>
  </si>
  <si>
    <r>
      <t>panoga</t>
    </r>
    <r>
      <rPr>
        <sz val="10"/>
        <rFont val="Calibri"/>
        <family val="2"/>
        <charset val="238"/>
        <scheme val="minor"/>
      </rPr>
      <t xml:space="preserve"> DA</t>
    </r>
  </si>
  <si>
    <r>
      <t>GLEDE NA</t>
    </r>
    <r>
      <rPr>
        <b/>
        <sz val="12"/>
        <rFont val="Calibri"/>
        <family val="2"/>
        <charset val="238"/>
        <scheme val="minor"/>
      </rPr>
      <t xml:space="preserve"> RAZŠIRJENOST (max. 35 točk)</t>
    </r>
  </si>
  <si>
    <t>udeležba</t>
  </si>
  <si>
    <t>do 10. mesto</t>
  </si>
  <si>
    <t>TOČKE ZA RAZVRŠČANJE</t>
  </si>
  <si>
    <t>1. - 3. mesto</t>
  </si>
  <si>
    <t>do 20. mesta</t>
  </si>
  <si>
    <t xml:space="preserve"> 1. -3. mesto</t>
  </si>
  <si>
    <t>do 5 točk</t>
  </si>
  <si>
    <t>6 - 14 točk</t>
  </si>
  <si>
    <t>15 - 24 točk</t>
  </si>
  <si>
    <t>25 točk in  več</t>
  </si>
  <si>
    <t>MLR/DR = 1 točka</t>
  </si>
  <si>
    <t>PR/MR = 3 točke</t>
  </si>
  <si>
    <t>SR = 5 točk</t>
  </si>
  <si>
    <t>1 do 2</t>
  </si>
  <si>
    <t>3 do 4</t>
  </si>
  <si>
    <t>5 do 6</t>
  </si>
  <si>
    <t>nad 6</t>
  </si>
  <si>
    <r>
      <t>GLEDE NA</t>
    </r>
    <r>
      <rPr>
        <b/>
        <sz val="12"/>
        <rFont val="Calibri"/>
        <family val="2"/>
        <charset val="238"/>
        <scheme val="minor"/>
      </rPr>
      <t xml:space="preserve"> POMEN ZA OKOLJE (max. 35 točk)</t>
    </r>
  </si>
  <si>
    <t>do 5 let</t>
  </si>
  <si>
    <t>6 do 10 let</t>
  </si>
  <si>
    <t>11 do 20 let</t>
  </si>
  <si>
    <t>21 IN VEČ</t>
  </si>
  <si>
    <t>15 do 30</t>
  </si>
  <si>
    <t>31 do 50</t>
  </si>
  <si>
    <t>51 do 100</t>
  </si>
  <si>
    <t>101 IN VEČ</t>
  </si>
  <si>
    <t>DA</t>
  </si>
  <si>
    <t>atletika</t>
  </si>
  <si>
    <t>nogomet</t>
  </si>
  <si>
    <t>rokomet</t>
  </si>
  <si>
    <t>strelstvo</t>
  </si>
  <si>
    <t>ŠD KS</t>
  </si>
  <si>
    <t>odbojka (ž)</t>
  </si>
  <si>
    <t>smuč. skoki</t>
  </si>
  <si>
    <t>SKUPAJ: TOČK ZA RAZVRSTITEV:</t>
  </si>
  <si>
    <t>3. raven</t>
  </si>
  <si>
    <t>2. raven</t>
  </si>
  <si>
    <t>1. raven</t>
  </si>
  <si>
    <t>skupaj ekip &gt; 30</t>
  </si>
  <si>
    <t>skupaj ekip &lt; 30</t>
  </si>
  <si>
    <t>OLIMPIJSKA ŠPORTNA PANOGA (DISCIPLINA)</t>
  </si>
  <si>
    <t>KATEGORIZIRANI ŠPORTNIKI</t>
  </si>
  <si>
    <t xml:space="preserve">ŠTEVILO VSEH TEKMOVALNIH SELEKCIJ </t>
  </si>
  <si>
    <t>ŠTEVILO ČLANOV S PLAČANO ČLANARINO</t>
  </si>
  <si>
    <t>ČLANSTVO V OŠZ</t>
  </si>
  <si>
    <t>JAVNO MNENJE (OCENA)</t>
  </si>
  <si>
    <t>KRITERIJ</t>
  </si>
  <si>
    <t>DOSEŽEN REZULTAT ČLANSKE EKIPE NA DP</t>
  </si>
  <si>
    <t>TRADICIJA: DELOVANJE DRUŠTVA (V LETIH)</t>
  </si>
  <si>
    <t>ŠPORTNO DRUŠTVA KS-1</t>
  </si>
  <si>
    <t>TOČKE  SKUPAJ</t>
  </si>
  <si>
    <t>TOČKE - ŠPORTNI PROGRAMI</t>
  </si>
  <si>
    <t>SREDSTVA - ŠPORTNI PROGRAMI</t>
  </si>
  <si>
    <t>VREDNOTENJE ŠPORTNIH PROGRAMOV - DEMO MODEL-OKS: PREGLED TOČK PO IZVAJALCIH</t>
  </si>
  <si>
    <t>VREDNOTENJE ŠPORTNIH PROGRAMOV - DEMO MODEL-OKS: PREGLED SREDSTEV PO IZVAJALCIH</t>
  </si>
  <si>
    <t>IZHODIŠČA DEMO MODELA "OKS":</t>
  </si>
  <si>
    <t>1.</t>
  </si>
  <si>
    <t>2.</t>
  </si>
  <si>
    <t>4.</t>
  </si>
  <si>
    <t>5.</t>
  </si>
  <si>
    <t>koeficient velikosti skupine</t>
  </si>
  <si>
    <t>korekcija: športni objekt</t>
  </si>
  <si>
    <t>korekcija: strokovni kader</t>
  </si>
  <si>
    <t>korekcija: materialni stroški</t>
  </si>
  <si>
    <t>splošni faktor korekcije programov</t>
  </si>
  <si>
    <t>3.</t>
  </si>
  <si>
    <t xml:space="preserve"> </t>
  </si>
  <si>
    <t>7.</t>
  </si>
  <si>
    <t>KRITERIJI ZA RAZVRŠČANJE ŠPORTNIH PANOG (naključni izbor):</t>
  </si>
  <si>
    <t>RAZVRSTITEV IZBRANIH IZVAJALCEV (naključni izbor na osnovi izbranih kriterijev):</t>
  </si>
  <si>
    <t>8.</t>
  </si>
  <si>
    <t xml:space="preserve">A-1 </t>
  </si>
  <si>
    <t xml:space="preserve">A-2 </t>
  </si>
  <si>
    <t xml:space="preserve">A-3 </t>
  </si>
  <si>
    <t xml:space="preserve">A-4 </t>
  </si>
  <si>
    <t xml:space="preserve">A-5 </t>
  </si>
  <si>
    <r>
      <t xml:space="preserve">Uporabljen je sistem </t>
    </r>
    <r>
      <rPr>
        <b/>
        <sz val="10.5"/>
        <rFont val="Calibri"/>
        <family val="2"/>
        <charset val="238"/>
        <scheme val="minor"/>
      </rPr>
      <t>enotne</t>
    </r>
    <r>
      <rPr>
        <sz val="10.5"/>
        <rFont val="Calibri"/>
        <family val="2"/>
        <charset val="238"/>
        <scheme val="minor"/>
      </rPr>
      <t xml:space="preserve"> vrednosti točke! Če je LPŠ pripravljen v % deležih posameznih področij športa, je potrebno MODEL dopolniti/uskladiti - preurediti izhodišča!</t>
    </r>
  </si>
  <si>
    <r>
      <t>Zavihek "</t>
    </r>
    <r>
      <rPr>
        <b/>
        <sz val="10"/>
        <rFont val="Calibri"/>
        <family val="2"/>
        <charset val="238"/>
        <scheme val="minor"/>
      </rPr>
      <t>VREDNOTENJE</t>
    </r>
    <r>
      <rPr>
        <sz val="10"/>
        <rFont val="Calibri"/>
        <family val="2"/>
        <charset val="238"/>
        <scheme val="minor"/>
      </rPr>
      <t>": celice z možnimi SPREMENLJIVKAMI DEMO MODELA so ODKLENJENE (možen vnos podatkov - različne vrednosti parametrov); vse ostale celice so preventivno ZAKLENJENE!</t>
    </r>
  </si>
  <si>
    <t xml:space="preserve">DOKUMENT JE ZAŠČITEN! </t>
  </si>
  <si>
    <t>korekcija: DEDR</t>
  </si>
  <si>
    <t>TOČKE:  DEDR</t>
  </si>
  <si>
    <r>
      <t xml:space="preserve">Osnova DEMO MODELA je izbrani (namišljeni) LPŠ občine XY! Ovrednotena so samo področja športa, ki so predvidena z LPŠ; prav tako so upoštevane zgolj omejitve, ki so zapisane v LPŠ (glej: </t>
    </r>
    <r>
      <rPr>
        <b/>
        <sz val="10.5"/>
        <color rgb="FF0070C0"/>
        <rFont val="Calibri"/>
        <family val="2"/>
        <charset val="238"/>
        <scheme val="minor"/>
      </rPr>
      <t>www.olympic.si - PPT PREDSTAVITEV</t>
    </r>
    <r>
      <rPr>
        <sz val="10.5"/>
        <rFont val="Calibri"/>
        <family val="2"/>
        <charset val="238"/>
        <scheme val="minor"/>
      </rPr>
      <t>)!</t>
    </r>
  </si>
  <si>
    <t>OSNOVNA spremenljivka DEMO MODELA je skupna vrednost razpisanih programov (konkretno = 50.000,00 €)!</t>
  </si>
  <si>
    <t>6.</t>
  </si>
  <si>
    <t>Če ga razširimo (glede na specifične potrebe posamezne občine), DEMO MODEL omogoča variiranje vrednosti in skupnega seštevka točk v petih (5) možnih smereh:</t>
  </si>
  <si>
    <r>
      <t>Zavihek "</t>
    </r>
    <r>
      <rPr>
        <b/>
        <sz val="10"/>
        <rFont val="Calibri"/>
        <family val="2"/>
        <charset val="238"/>
        <scheme val="minor"/>
      </rPr>
      <t>tč-sr-IZVAJALCI</t>
    </r>
    <r>
      <rPr>
        <sz val="10"/>
        <rFont val="Calibri"/>
        <family val="2"/>
        <charset val="238"/>
        <scheme val="minor"/>
      </rPr>
      <t>": prikazuje skupni pregled po IZVAJALCIH (točkovni in vrednostni izračun za razpisana področja športa po LPŠ)! Poleg prikazanih kazalcev lahko rezultate razpisa prikažemo še na mnoge druge načine (po želji)!</t>
    </r>
  </si>
  <si>
    <r>
      <t>Zavihek "</t>
    </r>
    <r>
      <rPr>
        <b/>
        <sz val="10"/>
        <rFont val="Calibri"/>
        <family val="2"/>
        <charset val="238"/>
        <scheme val="minor"/>
      </rPr>
      <t>RAZVRŠČANJE</t>
    </r>
    <r>
      <rPr>
        <sz val="10"/>
        <rFont val="Calibri"/>
        <family val="2"/>
        <charset val="238"/>
        <scheme val="minor"/>
      </rPr>
      <t>": prikazuje zgolj eno od možnosti selekcioniranja špornih panog!</t>
    </r>
  </si>
  <si>
    <r>
      <t>Zavihek "</t>
    </r>
    <r>
      <rPr>
        <b/>
        <sz val="10"/>
        <rFont val="Calibri"/>
        <family val="2"/>
        <charset val="238"/>
        <scheme val="minor"/>
      </rPr>
      <t>SKLEPI</t>
    </r>
    <r>
      <rPr>
        <sz val="10"/>
        <rFont val="Calibri"/>
        <family val="2"/>
        <charset val="238"/>
        <scheme val="minor"/>
      </rPr>
      <t>": je pripravljen za vnos podatkov pri obvestilu (SKLEPU) o izbiri izvajalca (priporočam: brez vrednosti v €)</t>
    </r>
  </si>
  <si>
    <t>DEMO MEDEL VREDNOTENJA JE NAREJEN IZKLJUČNO ZA PREDSTAVITEV NA REGIJSKIH POSVETIH OKS-ZŠZ!</t>
  </si>
  <si>
    <t>PREGLED RAZPOREDITVE SREDSTEV LPŠ 2016</t>
  </si>
  <si>
    <r>
      <t xml:space="preserve">ZA SOFINANCIRANJE  LETNEGA PROGRAMA ŠPORTA V OBČINI </t>
    </r>
    <r>
      <rPr>
        <b/>
        <sz val="16"/>
        <color rgb="FF0070C0"/>
        <rFont val="Calibri"/>
        <family val="2"/>
        <charset val="238"/>
        <scheme val="minor"/>
      </rPr>
      <t xml:space="preserve">"XY" </t>
    </r>
    <r>
      <rPr>
        <b/>
        <sz val="12"/>
        <rFont val="Calibri"/>
        <family val="2"/>
        <charset val="238"/>
        <scheme val="minor"/>
      </rPr>
      <t>ZA LETO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</si>
</sst>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00\ [$€-40C]"/>
    <numFmt numFmtId="165" formatCode="#,##0.00\ [$€-40C]"/>
    <numFmt numFmtId="166" formatCode="0.000%"/>
    <numFmt numFmtId="167" formatCode="0.000"/>
    <numFmt numFmtId="168" formatCode="#,##0.000"/>
    <numFmt numFmtId="169" formatCode="0.0000000"/>
    <numFmt numFmtId="170" formatCode="0.00000"/>
    <numFmt numFmtId="171" formatCode="#,##0.00\ &quot;€&quot;"/>
    <numFmt numFmtId="172" formatCode="#,##0.00000"/>
  </numFmts>
  <fonts count="38" x14ac:knownFonts="1">
    <font>
      <sz val="10"/>
      <name val="Arial"/>
    </font>
    <font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5828"/>
      <name val="Calibri"/>
      <family val="2"/>
      <charset val="238"/>
      <scheme val="minor"/>
    </font>
    <font>
      <b/>
      <sz val="11"/>
      <color rgb="FF00582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7.5"/>
      <color rgb="FF002060"/>
      <name val="Calibri"/>
      <family val="2"/>
      <charset val="238"/>
      <scheme val="minor"/>
    </font>
    <font>
      <sz val="7"/>
      <color rgb="FF00206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.5"/>
      <color rgb="FF0070C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F7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2FFAF"/>
        <bgColor indexed="64"/>
      </patternFill>
    </fill>
    <fill>
      <patternFill patternType="solid">
        <fgColor rgb="FFA5D7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166" fontId="7" fillId="0" borderId="3" xfId="0" applyNumberFormat="1" applyFont="1" applyBorder="1" applyAlignment="1" applyProtection="1">
      <alignment horizontal="center" vertical="center"/>
      <protection hidden="1"/>
    </xf>
    <xf numFmtId="3" fontId="9" fillId="2" borderId="3" xfId="0" applyNumberFormat="1" applyFont="1" applyFill="1" applyBorder="1" applyAlignment="1" applyProtection="1">
      <alignment horizontal="center" vertical="center"/>
      <protection hidden="1"/>
    </xf>
    <xf numFmtId="164" fontId="9" fillId="2" borderId="2" xfId="0" applyNumberFormat="1" applyFont="1" applyFill="1" applyBorder="1" applyAlignment="1" applyProtection="1">
      <alignment horizontal="center" vertical="center"/>
      <protection hidden="1"/>
    </xf>
    <xf numFmtId="165" fontId="9" fillId="2" borderId="3" xfId="0" applyNumberFormat="1" applyFont="1" applyFill="1" applyBorder="1" applyAlignment="1" applyProtection="1">
      <alignment horizontal="center" vertical="center"/>
      <protection hidden="1"/>
    </xf>
    <xf numFmtId="166" fontId="9" fillId="2" borderId="3" xfId="0" applyNumberFormat="1" applyFont="1" applyFill="1" applyBorder="1" applyAlignment="1" applyProtection="1">
      <alignment horizontal="center" vertical="center"/>
      <protection hidden="1"/>
    </xf>
    <xf numFmtId="3" fontId="11" fillId="2" borderId="2" xfId="0" applyNumberFormat="1" applyFont="1" applyFill="1" applyBorder="1" applyAlignment="1" applyProtection="1">
      <alignment horizontal="center" vertical="center"/>
      <protection hidden="1"/>
    </xf>
    <xf numFmtId="164" fontId="11" fillId="2" borderId="2" xfId="0" applyNumberFormat="1" applyFont="1" applyFill="1" applyBorder="1" applyAlignment="1" applyProtection="1">
      <alignment horizontal="center" vertical="center"/>
      <protection hidden="1"/>
    </xf>
    <xf numFmtId="165" fontId="11" fillId="2" borderId="2" xfId="0" applyNumberFormat="1" applyFont="1" applyFill="1" applyBorder="1" applyAlignment="1" applyProtection="1">
      <alignment horizontal="center" vertical="center"/>
      <protection hidden="1"/>
    </xf>
    <xf numFmtId="166" fontId="11" fillId="2" borderId="2" xfId="0" applyNumberFormat="1" applyFont="1" applyFill="1" applyBorder="1" applyAlignment="1" applyProtection="1">
      <alignment horizontal="center" vertical="center"/>
      <protection hidden="1"/>
    </xf>
    <xf numFmtId="3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5" fontId="13" fillId="0" borderId="2" xfId="0" applyNumberFormat="1" applyFont="1" applyBorder="1" applyAlignment="1" applyProtection="1">
      <alignment horizontal="center" vertical="center"/>
      <protection hidden="1"/>
    </xf>
    <xf numFmtId="166" fontId="13" fillId="0" borderId="2" xfId="0" applyNumberFormat="1" applyFont="1" applyBorder="1" applyAlignment="1" applyProtection="1">
      <alignment horizontal="center" vertical="center"/>
      <protection hidden="1"/>
    </xf>
    <xf numFmtId="3" fontId="14" fillId="3" borderId="2" xfId="0" applyNumberFormat="1" applyFont="1" applyFill="1" applyBorder="1" applyAlignment="1" applyProtection="1">
      <alignment horizontal="center" vertical="center"/>
      <protection hidden="1"/>
    </xf>
    <xf numFmtId="164" fontId="14" fillId="3" borderId="2" xfId="0" applyNumberFormat="1" applyFont="1" applyFill="1" applyBorder="1" applyAlignment="1" applyProtection="1">
      <alignment horizontal="center" vertical="center"/>
      <protection hidden="1"/>
    </xf>
    <xf numFmtId="165" fontId="14" fillId="3" borderId="2" xfId="0" applyNumberFormat="1" applyFont="1" applyFill="1" applyBorder="1" applyAlignment="1" applyProtection="1">
      <alignment horizontal="center" vertical="center"/>
      <protection hidden="1"/>
    </xf>
    <xf numFmtId="166" fontId="14" fillId="3" borderId="2" xfId="0" applyNumberFormat="1" applyFont="1" applyFill="1" applyBorder="1" applyAlignment="1" applyProtection="1">
      <alignment horizontal="center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/>
      <protection hidden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165" fontId="1" fillId="0" borderId="2" xfId="0" applyNumberFormat="1" applyFont="1" applyFill="1" applyBorder="1" applyAlignment="1" applyProtection="1">
      <alignment horizontal="center" vertical="center"/>
      <protection hidden="1"/>
    </xf>
    <xf numFmtId="166" fontId="1" fillId="0" borderId="2" xfId="0" applyNumberFormat="1" applyFont="1" applyFill="1" applyBorder="1" applyAlignment="1" applyProtection="1">
      <alignment horizontal="center" vertical="center"/>
      <protection hidden="1"/>
    </xf>
    <xf numFmtId="3" fontId="8" fillId="4" borderId="2" xfId="0" applyNumberFormat="1" applyFont="1" applyFill="1" applyBorder="1" applyAlignment="1" applyProtection="1">
      <alignment horizontal="center" vertical="center"/>
      <protection hidden="1"/>
    </xf>
    <xf numFmtId="164" fontId="8" fillId="4" borderId="2" xfId="0" applyNumberFormat="1" applyFont="1" applyFill="1" applyBorder="1" applyAlignment="1" applyProtection="1">
      <alignment horizontal="center" vertical="center"/>
      <protection hidden="1"/>
    </xf>
    <xf numFmtId="165" fontId="8" fillId="4" borderId="2" xfId="0" applyNumberFormat="1" applyFont="1" applyFill="1" applyBorder="1" applyAlignment="1" applyProtection="1">
      <alignment horizontal="center" vertical="center"/>
      <protection hidden="1"/>
    </xf>
    <xf numFmtId="166" fontId="8" fillId="4" borderId="2" xfId="0" applyNumberFormat="1" applyFont="1" applyFill="1" applyBorder="1" applyAlignment="1" applyProtection="1">
      <alignment horizontal="center" vertical="center"/>
      <protection hidden="1"/>
    </xf>
    <xf numFmtId="3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5" fontId="15" fillId="0" borderId="0" xfId="0" applyNumberFormat="1" applyFont="1" applyFill="1" applyBorder="1" applyAlignment="1" applyProtection="1">
      <alignment horizontal="center" vertical="center"/>
      <protection hidden="1"/>
    </xf>
    <xf numFmtId="166" fontId="15" fillId="0" borderId="0" xfId="0" applyNumberFormat="1" applyFont="1" applyFill="1" applyBorder="1" applyAlignment="1" applyProtection="1">
      <alignment horizontal="center" vertical="center"/>
      <protection hidden="1"/>
    </xf>
    <xf numFmtId="3" fontId="8" fillId="5" borderId="2" xfId="0" applyNumberFormat="1" applyFont="1" applyFill="1" applyBorder="1" applyAlignment="1" applyProtection="1">
      <alignment horizontal="center" vertical="center"/>
      <protection hidden="1"/>
    </xf>
    <xf numFmtId="164" fontId="8" fillId="5" borderId="2" xfId="0" applyNumberFormat="1" applyFont="1" applyFill="1" applyBorder="1" applyAlignment="1" applyProtection="1">
      <alignment horizontal="center" vertical="center"/>
      <protection hidden="1"/>
    </xf>
    <xf numFmtId="165" fontId="8" fillId="5" borderId="2" xfId="0" applyNumberFormat="1" applyFont="1" applyFill="1" applyBorder="1" applyAlignment="1" applyProtection="1">
      <alignment horizontal="center" vertical="center"/>
      <protection hidden="1"/>
    </xf>
    <xf numFmtId="166" fontId="8" fillId="5" borderId="2" xfId="0" applyNumberFormat="1" applyFont="1" applyFill="1" applyBorder="1" applyAlignment="1" applyProtection="1">
      <alignment horizontal="center" vertical="center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166" fontId="4" fillId="0" borderId="2" xfId="0" applyNumberFormat="1" applyFont="1" applyFill="1" applyBorder="1" applyAlignment="1" applyProtection="1">
      <alignment horizontal="center" vertical="center"/>
      <protection hidden="1"/>
    </xf>
    <xf numFmtId="167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167" fontId="5" fillId="0" borderId="2" xfId="0" applyNumberFormat="1" applyFont="1" applyBorder="1" applyAlignment="1" applyProtection="1">
      <alignment horizontal="center" vertical="center"/>
      <protection locked="0"/>
    </xf>
    <xf numFmtId="3" fontId="21" fillId="0" borderId="2" xfId="0" applyNumberFormat="1" applyFont="1" applyFill="1" applyBorder="1" applyAlignment="1" applyProtection="1">
      <alignment horizontal="center" vertical="center"/>
      <protection hidden="1"/>
    </xf>
    <xf numFmtId="3" fontId="6" fillId="0" borderId="2" xfId="0" applyNumberFormat="1" applyFont="1" applyFill="1" applyBorder="1" applyAlignment="1" applyProtection="1">
      <alignment horizontal="center" vertical="center"/>
      <protection hidden="1"/>
    </xf>
    <xf numFmtId="170" fontId="26" fillId="0" borderId="3" xfId="0" applyNumberFormat="1" applyFont="1" applyBorder="1" applyAlignment="1" applyProtection="1">
      <alignment horizontal="center" vertical="center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 applyAlignment="1" applyProtection="1">
      <alignment horizontal="center" vertical="center"/>
      <protection hidden="1"/>
    </xf>
    <xf numFmtId="170" fontId="26" fillId="0" borderId="2" xfId="0" applyNumberFormat="1" applyFont="1" applyBorder="1" applyAlignment="1" applyProtection="1">
      <alignment horizontal="center" vertical="center"/>
      <protection hidden="1"/>
    </xf>
    <xf numFmtId="167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5" fillId="9" borderId="2" xfId="0" applyNumberFormat="1" applyFont="1" applyFill="1" applyBorder="1" applyAlignment="1" applyProtection="1">
      <alignment horizontal="center" vertical="center"/>
      <protection locked="0"/>
    </xf>
    <xf numFmtId="3" fontId="6" fillId="10" borderId="2" xfId="0" applyNumberFormat="1" applyFont="1" applyFill="1" applyBorder="1" applyAlignment="1" applyProtection="1">
      <alignment horizontal="center" vertical="center"/>
      <protection hidden="1"/>
    </xf>
    <xf numFmtId="172" fontId="31" fillId="10" borderId="2" xfId="0" applyNumberFormat="1" applyFont="1" applyFill="1" applyBorder="1" applyAlignment="1" applyProtection="1">
      <alignment horizontal="center" vertical="center"/>
      <protection hidden="1"/>
    </xf>
    <xf numFmtId="167" fontId="5" fillId="10" borderId="2" xfId="0" applyNumberFormat="1" applyFont="1" applyFill="1" applyBorder="1" applyAlignment="1" applyProtection="1">
      <alignment horizontal="center" vertical="center"/>
      <protection locked="0"/>
    </xf>
    <xf numFmtId="0" fontId="6" fillId="10" borderId="2" xfId="0" applyFont="1" applyFill="1" applyBorder="1" applyAlignment="1" applyProtection="1">
      <alignment vertical="center"/>
      <protection hidden="1"/>
    </xf>
    <xf numFmtId="0" fontId="6" fillId="10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3" fontId="20" fillId="10" borderId="2" xfId="0" applyNumberFormat="1" applyFont="1" applyFill="1" applyBorder="1" applyAlignment="1" applyProtection="1">
      <alignment horizontal="center" vertical="center"/>
      <protection hidden="1"/>
    </xf>
    <xf numFmtId="0" fontId="6" fillId="10" borderId="10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22" fillId="9" borderId="2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167" fontId="22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3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2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 applyProtection="1">
      <alignment vertical="center"/>
      <protection hidden="1"/>
    </xf>
    <xf numFmtId="171" fontId="27" fillId="0" borderId="7" xfId="0" applyNumberFormat="1" applyFont="1" applyBorder="1" applyAlignment="1" applyProtection="1">
      <alignment vertical="center"/>
      <protection hidden="1"/>
    </xf>
    <xf numFmtId="171" fontId="5" fillId="0" borderId="2" xfId="0" applyNumberFormat="1" applyFont="1" applyBorder="1" applyAlignment="1" applyProtection="1">
      <alignment horizontal="right" vertical="center"/>
      <protection hidden="1"/>
    </xf>
    <xf numFmtId="171" fontId="6" fillId="0" borderId="2" xfId="0" applyNumberFormat="1" applyFont="1" applyBorder="1" applyAlignment="1" applyProtection="1">
      <alignment horizontal="right" vertical="center"/>
      <protection hidden="1"/>
    </xf>
    <xf numFmtId="0" fontId="5" fillId="9" borderId="2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22" fillId="10" borderId="2" xfId="0" applyFont="1" applyFill="1" applyBorder="1" applyAlignment="1" applyProtection="1">
      <alignment horizontal="center" vertical="center" wrapText="1"/>
      <protection hidden="1"/>
    </xf>
    <xf numFmtId="167" fontId="22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2" xfId="0" applyFont="1" applyFill="1" applyBorder="1" applyAlignment="1" applyProtection="1">
      <alignment vertical="center"/>
      <protection hidden="1"/>
    </xf>
    <xf numFmtId="171" fontId="30" fillId="10" borderId="2" xfId="0" applyNumberFormat="1" applyFont="1" applyFill="1" applyBorder="1" applyAlignment="1" applyProtection="1">
      <alignment horizontal="right" vertical="center"/>
      <protection hidden="1"/>
    </xf>
    <xf numFmtId="171" fontId="6" fillId="10" borderId="2" xfId="0" applyNumberFormat="1" applyFont="1" applyFill="1" applyBorder="1" applyAlignment="1" applyProtection="1">
      <alignment horizontal="right" vertical="center"/>
      <protection hidden="1"/>
    </xf>
    <xf numFmtId="168" fontId="20" fillId="6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171" fontId="1" fillId="0" borderId="2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4" fillId="10" borderId="2" xfId="2" applyFont="1" applyFill="1" applyBorder="1" applyAlignment="1" applyProtection="1">
      <alignment horizontal="center" vertical="center" wrapText="1"/>
      <protection hidden="1"/>
    </xf>
    <xf numFmtId="0" fontId="5" fillId="0" borderId="2" xfId="2" applyFont="1" applyBorder="1" applyAlignment="1" applyProtection="1">
      <alignment horizontal="center" vertical="center" wrapText="1"/>
      <protection hidden="1"/>
    </xf>
    <xf numFmtId="0" fontId="27" fillId="0" borderId="2" xfId="2" applyFont="1" applyBorder="1" applyAlignment="1" applyProtection="1">
      <alignment horizontal="center" vertical="center"/>
      <protection hidden="1"/>
    </xf>
    <xf numFmtId="49" fontId="27" fillId="0" borderId="2" xfId="2" applyNumberFormat="1" applyFont="1" applyBorder="1" applyAlignment="1" applyProtection="1">
      <alignment horizontal="center" vertical="center"/>
      <protection hidden="1"/>
    </xf>
    <xf numFmtId="0" fontId="6" fillId="9" borderId="2" xfId="2" applyFont="1" applyFill="1" applyBorder="1" applyAlignment="1" applyProtection="1">
      <alignment horizontal="center" vertical="center" wrapText="1"/>
      <protection hidden="1"/>
    </xf>
    <xf numFmtId="0" fontId="4" fillId="9" borderId="2" xfId="2" applyFont="1" applyFill="1" applyBorder="1" applyAlignment="1" applyProtection="1">
      <alignment horizontal="center" vertical="center" wrapText="1"/>
      <protection hidden="1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27" fillId="0" borderId="10" xfId="2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 wrapText="1"/>
      <protection hidden="1"/>
    </xf>
    <xf numFmtId="0" fontId="4" fillId="10" borderId="2" xfId="0" applyFont="1" applyFill="1" applyBorder="1" applyAlignment="1" applyProtection="1">
      <alignment horizontal="center" vertical="center"/>
      <protection hidden="1"/>
    </xf>
    <xf numFmtId="0" fontId="21" fillId="8" borderId="2" xfId="0" applyFont="1" applyFill="1" applyBorder="1" applyAlignment="1" applyProtection="1">
      <alignment horizontal="center" vertical="center"/>
      <protection hidden="1"/>
    </xf>
    <xf numFmtId="0" fontId="21" fillId="7" borderId="2" xfId="0" applyFont="1" applyFill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left" vertical="center"/>
      <protection hidden="1"/>
    </xf>
    <xf numFmtId="0" fontId="1" fillId="8" borderId="2" xfId="0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10" fontId="1" fillId="0" borderId="2" xfId="0" applyNumberFormat="1" applyFont="1" applyBorder="1" applyAlignment="1" applyProtection="1">
      <alignment horizontal="center" vertical="center"/>
      <protection hidden="1"/>
    </xf>
    <xf numFmtId="10" fontId="6" fillId="0" borderId="2" xfId="0" applyNumberFormat="1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165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0" fillId="3" borderId="2" xfId="0" applyFont="1" applyFill="1" applyBorder="1" applyAlignment="1" applyProtection="1">
      <alignment vertical="center" wrapText="1"/>
      <protection hidden="1"/>
    </xf>
    <xf numFmtId="0" fontId="10" fillId="4" borderId="2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5" borderId="2" xfId="0" applyFont="1" applyFill="1" applyBorder="1" applyAlignment="1" applyProtection="1">
      <alignment vertical="center" wrapText="1"/>
      <protection hidden="1"/>
    </xf>
    <xf numFmtId="0" fontId="17" fillId="0" borderId="2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171" fontId="4" fillId="10" borderId="2" xfId="0" applyNumberFormat="1" applyFon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168" fontId="20" fillId="6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3" fontId="5" fillId="0" borderId="2" xfId="0" applyNumberFormat="1" applyFont="1" applyFill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167" fontId="5" fillId="9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3" fontId="5" fillId="0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3" xfId="0" applyNumberFormat="1" applyFont="1" applyBorder="1" applyAlignment="1" applyProtection="1">
      <alignment horizontal="center" vertical="center"/>
      <protection hidden="1"/>
    </xf>
    <xf numFmtId="0" fontId="27" fillId="9" borderId="7" xfId="0" applyFont="1" applyFill="1" applyBorder="1" applyAlignment="1" applyProtection="1">
      <alignment vertical="center"/>
      <protection hidden="1"/>
    </xf>
    <xf numFmtId="167" fontId="5" fillId="10" borderId="2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3" fontId="32" fillId="0" borderId="2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3" fontId="4" fillId="9" borderId="2" xfId="0" applyNumberFormat="1" applyFont="1" applyFill="1" applyBorder="1" applyAlignment="1" applyProtection="1">
      <alignment horizontal="center" vertical="center"/>
      <protection hidden="1"/>
    </xf>
    <xf numFmtId="10" fontId="32" fillId="0" borderId="2" xfId="0" applyNumberFormat="1" applyFont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19" fillId="0" borderId="5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6" fillId="9" borderId="2" xfId="2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</cellXfs>
  <cellStyles count="3">
    <cellStyle name="Navadno" xfId="0" builtinId="0"/>
    <cellStyle name="Navadno 2 2" xfId="1"/>
    <cellStyle name="Normal 2" xfId="2"/>
  </cellStyles>
  <dxfs count="0"/>
  <tableStyles count="0" defaultTableStyle="TableStyleMedium2" defaultPivotStyle="PivotStyleLight16"/>
  <colors>
    <mruColors>
      <color rgb="FFA5D7FF"/>
      <color rgb="FFD2FFAF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</xdr:rowOff>
    </xdr:from>
    <xdr:to>
      <xdr:col>11</xdr:col>
      <xdr:colOff>0</xdr:colOff>
      <xdr:row>6</xdr:row>
      <xdr:rowOff>0</xdr:rowOff>
    </xdr:to>
    <xdr:pic>
      <xdr:nvPicPr>
        <xdr:cNvPr id="2" name="Picture 1" descr="dopisni_papir_druzbene dejavnosi_7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57150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140677</xdr:colOff>
      <xdr:row>0</xdr:row>
      <xdr:rowOff>99646</xdr:rowOff>
    </xdr:from>
    <xdr:to>
      <xdr:col>5</xdr:col>
      <xdr:colOff>452315</xdr:colOff>
      <xdr:row>2</xdr:row>
      <xdr:rowOff>72536</xdr:rowOff>
    </xdr:to>
    <xdr:pic>
      <xdr:nvPicPr>
        <xdr:cNvPr id="3" name="Picture 8" descr="GolSport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1331" y="99646"/>
          <a:ext cx="311638" cy="353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N55"/>
  <sheetViews>
    <sheetView zoomScale="110" zoomScaleNormal="110" zoomScaleSheetLayoutView="100" workbookViewId="0">
      <selection activeCell="F16" sqref="F16"/>
    </sheetView>
  </sheetViews>
  <sheetFormatPr defaultRowHeight="12.75" x14ac:dyDescent="0.2"/>
  <cols>
    <col min="1" max="1" width="2.7109375" style="118" customWidth="1"/>
    <col min="2" max="2" width="45.7109375" style="2" customWidth="1"/>
    <col min="3" max="3" width="10.7109375" style="2" customWidth="1"/>
    <col min="4" max="5" width="14.7109375" style="2" customWidth="1"/>
    <col min="6" max="6" width="10.7109375" style="2" customWidth="1"/>
    <col min="7" max="7" width="1.7109375" style="2" customWidth="1"/>
    <col min="8" max="10" width="1.7109375" style="91" customWidth="1"/>
    <col min="11" max="13" width="1.7109375" style="2" customWidth="1"/>
    <col min="14" max="16384" width="9.140625" style="2"/>
  </cols>
  <sheetData>
    <row r="1" spans="1:10" ht="15" customHeight="1" x14ac:dyDescent="0.2">
      <c r="A1" s="131"/>
      <c r="H1" s="2"/>
      <c r="I1" s="2"/>
      <c r="J1" s="2"/>
    </row>
    <row r="2" spans="1:10" ht="15" customHeight="1" x14ac:dyDescent="0.2">
      <c r="A2" s="131"/>
      <c r="B2" s="2" t="s">
        <v>0</v>
      </c>
      <c r="F2" s="3" t="s">
        <v>121</v>
      </c>
      <c r="H2" s="2"/>
      <c r="I2" s="2"/>
      <c r="J2" s="2"/>
    </row>
    <row r="3" spans="1:10" ht="9.9499999999999993" customHeight="1" x14ac:dyDescent="0.2">
      <c r="A3" s="131"/>
      <c r="H3" s="2"/>
      <c r="I3" s="2"/>
      <c r="J3" s="2"/>
    </row>
    <row r="4" spans="1:10" ht="24.95" customHeight="1" x14ac:dyDescent="0.2">
      <c r="A4" s="131"/>
      <c r="B4" s="173" t="s">
        <v>1</v>
      </c>
      <c r="C4" s="173"/>
      <c r="D4" s="173"/>
      <c r="E4" s="173"/>
      <c r="F4" s="173"/>
      <c r="H4" s="2"/>
      <c r="I4" s="2"/>
      <c r="J4" s="2"/>
    </row>
    <row r="5" spans="1:10" ht="15" customHeight="1" x14ac:dyDescent="0.2">
      <c r="A5" s="131"/>
      <c r="B5" s="174" t="s">
        <v>239</v>
      </c>
      <c r="C5" s="174"/>
      <c r="D5" s="174"/>
      <c r="E5" s="174"/>
      <c r="F5" s="174"/>
      <c r="H5" s="2"/>
      <c r="I5" s="2"/>
      <c r="J5" s="2"/>
    </row>
    <row r="6" spans="1:10" ht="9.9499999999999993" customHeight="1" x14ac:dyDescent="0.2"/>
    <row r="7" spans="1:10" ht="30" customHeight="1" x14ac:dyDescent="0.2">
      <c r="A7" s="2"/>
      <c r="B7" s="172" t="s">
        <v>238</v>
      </c>
      <c r="C7" s="132" t="s">
        <v>2</v>
      </c>
      <c r="D7" s="132" t="s">
        <v>3</v>
      </c>
      <c r="E7" s="132" t="s">
        <v>4</v>
      </c>
      <c r="F7" s="132" t="s">
        <v>5</v>
      </c>
      <c r="H7" s="2"/>
      <c r="I7" s="2"/>
      <c r="J7" s="2"/>
    </row>
    <row r="8" spans="1:10" ht="20.100000000000001" customHeight="1" x14ac:dyDescent="0.2">
      <c r="A8" s="2"/>
      <c r="B8" s="133" t="s">
        <v>6</v>
      </c>
      <c r="C8" s="4">
        <f>'tč-sr-IZVAJALCI'!D13</f>
        <v>247.5</v>
      </c>
      <c r="D8" s="5">
        <f>D27</f>
        <v>5.3076275663011145</v>
      </c>
      <c r="E8" s="6">
        <f t="shared" ref="E8:E9" si="0">C8*D8</f>
        <v>1313.6378226595259</v>
      </c>
      <c r="F8" s="7">
        <f>E8/E27</f>
        <v>2.6272756453190518E-2</v>
      </c>
      <c r="H8" s="2"/>
      <c r="I8" s="2"/>
      <c r="J8" s="2"/>
    </row>
    <row r="9" spans="1:10" ht="20.100000000000001" customHeight="1" x14ac:dyDescent="0.2">
      <c r="A9" s="2"/>
      <c r="B9" s="133" t="s">
        <v>7</v>
      </c>
      <c r="C9" s="4">
        <f>'tč-sr-IZVAJALCI'!E13</f>
        <v>6104.5714285714284</v>
      </c>
      <c r="D9" s="5">
        <f>D27</f>
        <v>5.3076275663011145</v>
      </c>
      <c r="E9" s="6">
        <f t="shared" si="0"/>
        <v>32400.791594739891</v>
      </c>
      <c r="F9" s="7">
        <f>E9/E27</f>
        <v>0.64801583189479783</v>
      </c>
      <c r="H9" s="2"/>
      <c r="I9" s="2"/>
      <c r="J9" s="2"/>
    </row>
    <row r="10" spans="1:10" ht="20.100000000000001" customHeight="1" x14ac:dyDescent="0.2">
      <c r="A10" s="2"/>
      <c r="B10" s="143" t="s">
        <v>8</v>
      </c>
      <c r="C10" s="8">
        <f>SUM(C8:C9)</f>
        <v>6352.0714285714284</v>
      </c>
      <c r="D10" s="9">
        <f>D27</f>
        <v>5.3076275663011145</v>
      </c>
      <c r="E10" s="10">
        <f>SUM(E8:E9)</f>
        <v>33714.429417399413</v>
      </c>
      <c r="F10" s="11">
        <f>SUM(F8:F9)</f>
        <v>0.67428858834798833</v>
      </c>
      <c r="H10" s="2"/>
      <c r="I10" s="2"/>
      <c r="J10" s="2"/>
    </row>
    <row r="11" spans="1:10" ht="20.100000000000001" customHeight="1" x14ac:dyDescent="0.2">
      <c r="A11" s="2"/>
      <c r="B11" s="133" t="s">
        <v>9</v>
      </c>
      <c r="C11" s="4">
        <f>'tč-sr-IZVAJALCI'!F13</f>
        <v>1333.3333333333333</v>
      </c>
      <c r="D11" s="5">
        <f>D27</f>
        <v>5.3076275663011145</v>
      </c>
      <c r="E11" s="6">
        <f>C11*D11</f>
        <v>7076.8367550681523</v>
      </c>
      <c r="F11" s="7">
        <f>E11/E27</f>
        <v>0.14153673510136305</v>
      </c>
      <c r="H11" s="2"/>
      <c r="I11" s="2"/>
      <c r="J11" s="2"/>
    </row>
    <row r="12" spans="1:10" ht="20.100000000000001" customHeight="1" x14ac:dyDescent="0.2">
      <c r="A12" s="2"/>
      <c r="B12" s="133" t="s">
        <v>10</v>
      </c>
      <c r="C12" s="4">
        <f>'tč-sr-IZVAJALCI'!G13</f>
        <v>320</v>
      </c>
      <c r="D12" s="5">
        <f>D27</f>
        <v>5.3076275663011145</v>
      </c>
      <c r="E12" s="6">
        <f>C12*D12</f>
        <v>1698.4408212163567</v>
      </c>
      <c r="F12" s="7">
        <f>E12/E27</f>
        <v>3.3968816424327135E-2</v>
      </c>
      <c r="H12" s="2"/>
      <c r="I12" s="2"/>
      <c r="J12" s="2"/>
    </row>
    <row r="13" spans="1:10" ht="20.100000000000001" customHeight="1" x14ac:dyDescent="0.2">
      <c r="A13" s="2"/>
      <c r="B13" s="133" t="s">
        <v>11</v>
      </c>
      <c r="C13" s="4">
        <f>'tč-sr-IZVAJALCI'!H13</f>
        <v>90</v>
      </c>
      <c r="D13" s="5">
        <f>D27</f>
        <v>5.3076275663011145</v>
      </c>
      <c r="E13" s="6">
        <f>C13*D13</f>
        <v>477.68648096710029</v>
      </c>
      <c r="F13" s="7">
        <f>E13/E27</f>
        <v>9.5537296193420052E-3</v>
      </c>
      <c r="H13" s="2"/>
      <c r="I13" s="2"/>
      <c r="J13" s="2"/>
    </row>
    <row r="14" spans="1:10" ht="20.100000000000001" customHeight="1" x14ac:dyDescent="0.2">
      <c r="A14" s="2"/>
      <c r="B14" s="133" t="s">
        <v>12</v>
      </c>
      <c r="C14" s="4">
        <f>'tč-sr-IZVAJALCI'!I13</f>
        <v>90</v>
      </c>
      <c r="D14" s="5">
        <f>D27</f>
        <v>5.3076275663011145</v>
      </c>
      <c r="E14" s="6">
        <f>C14*D14</f>
        <v>477.68648096710029</v>
      </c>
      <c r="F14" s="7">
        <f>E14/E27</f>
        <v>9.5537296193420052E-3</v>
      </c>
      <c r="H14" s="2"/>
      <c r="I14" s="2"/>
      <c r="J14" s="2"/>
    </row>
    <row r="15" spans="1:10" ht="20.100000000000001" customHeight="1" x14ac:dyDescent="0.2">
      <c r="A15" s="2"/>
      <c r="B15" s="143" t="s">
        <v>13</v>
      </c>
      <c r="C15" s="8">
        <f>SUM(C11:C14)</f>
        <v>1833.3333333333333</v>
      </c>
      <c r="D15" s="9">
        <f>D27</f>
        <v>5.3076275663011145</v>
      </c>
      <c r="E15" s="10">
        <f>SUM(E11:E14)</f>
        <v>9730.6505382187097</v>
      </c>
      <c r="F15" s="11">
        <f>SUM(F11:F14)</f>
        <v>0.19461301076437421</v>
      </c>
      <c r="H15" s="2"/>
      <c r="I15" s="2"/>
      <c r="J15" s="2"/>
    </row>
    <row r="16" spans="1:10" ht="24.95" customHeight="1" x14ac:dyDescent="0.2">
      <c r="A16" s="2"/>
      <c r="B16" s="134" t="s">
        <v>14</v>
      </c>
      <c r="C16" s="12">
        <f>C10+C15</f>
        <v>8185.4047619047615</v>
      </c>
      <c r="D16" s="13">
        <f>D27</f>
        <v>5.3076275663011145</v>
      </c>
      <c r="E16" s="14">
        <f>E10+E15</f>
        <v>43445.079955618123</v>
      </c>
      <c r="F16" s="15">
        <f>F10+F15</f>
        <v>0.86890159911236253</v>
      </c>
      <c r="H16" s="2"/>
      <c r="I16" s="2"/>
      <c r="J16" s="2"/>
    </row>
    <row r="17" spans="1:10" ht="5.0999999999999996" customHeight="1" x14ac:dyDescent="0.2">
      <c r="A17" s="2"/>
      <c r="B17" s="135"/>
      <c r="H17" s="2"/>
      <c r="I17" s="2"/>
      <c r="J17" s="2"/>
    </row>
    <row r="18" spans="1:10" ht="20.100000000000001" customHeight="1" x14ac:dyDescent="0.2">
      <c r="A18" s="2"/>
      <c r="B18" s="136" t="s">
        <v>15</v>
      </c>
      <c r="C18" s="16">
        <f>'tč-sr-IZVAJALCI'!K13</f>
        <v>125</v>
      </c>
      <c r="D18" s="17">
        <f>D27</f>
        <v>5.3076275663011145</v>
      </c>
      <c r="E18" s="18">
        <f>C18*D18</f>
        <v>663.45344578763934</v>
      </c>
      <c r="F18" s="19">
        <f>E18/E27</f>
        <v>1.3269068915752786E-2</v>
      </c>
      <c r="H18" s="2"/>
      <c r="I18" s="2"/>
      <c r="J18" s="2"/>
    </row>
    <row r="19" spans="1:10" ht="24.95" customHeight="1" x14ac:dyDescent="0.2">
      <c r="A19" s="2"/>
      <c r="B19" s="137" t="s">
        <v>16</v>
      </c>
      <c r="C19" s="20">
        <f>SUM(C18:C18)</f>
        <v>125</v>
      </c>
      <c r="D19" s="21">
        <f>D27</f>
        <v>5.3076275663011145</v>
      </c>
      <c r="E19" s="22">
        <f>SUM(E18:E18)</f>
        <v>663.45344578763934</v>
      </c>
      <c r="F19" s="23">
        <f>E19/E27</f>
        <v>1.3269068915752786E-2</v>
      </c>
      <c r="H19" s="2"/>
      <c r="I19" s="2"/>
      <c r="J19" s="2"/>
    </row>
    <row r="20" spans="1:10" ht="5.0999999999999996" customHeight="1" x14ac:dyDescent="0.2">
      <c r="A20" s="2"/>
      <c r="H20" s="2"/>
      <c r="I20" s="2"/>
      <c r="J20" s="2"/>
    </row>
    <row r="21" spans="1:10" ht="20.100000000000001" customHeight="1" x14ac:dyDescent="0.2">
      <c r="A21" s="2"/>
      <c r="B21" s="136" t="s">
        <v>17</v>
      </c>
      <c r="C21" s="24">
        <f>'tč-sr-IZVAJALCI'!M13</f>
        <v>1010</v>
      </c>
      <c r="D21" s="25">
        <f>D27</f>
        <v>5.3076275663011145</v>
      </c>
      <c r="E21" s="26">
        <f>C21*D21</f>
        <v>5360.7038419641258</v>
      </c>
      <c r="F21" s="27">
        <f>E21/E27</f>
        <v>0.10721407683928251</v>
      </c>
      <c r="H21" s="2"/>
      <c r="I21" s="2"/>
      <c r="J21" s="2"/>
    </row>
    <row r="22" spans="1:10" ht="24.95" customHeight="1" x14ac:dyDescent="0.2">
      <c r="A22" s="2"/>
      <c r="B22" s="138" t="s">
        <v>18</v>
      </c>
      <c r="C22" s="28">
        <f>SUM(C21:C21)</f>
        <v>1010</v>
      </c>
      <c r="D22" s="29">
        <f>D27</f>
        <v>5.3076275663011145</v>
      </c>
      <c r="E22" s="30">
        <f>SUM(E21:E21)</f>
        <v>5360.7038419641258</v>
      </c>
      <c r="F22" s="31">
        <f>E22/E27</f>
        <v>0.10721407683928251</v>
      </c>
      <c r="H22" s="2"/>
      <c r="I22" s="2"/>
      <c r="J22" s="2"/>
    </row>
    <row r="23" spans="1:10" ht="5.0999999999999996" customHeight="1" x14ac:dyDescent="0.2">
      <c r="A23" s="2"/>
      <c r="B23" s="139"/>
      <c r="C23" s="32"/>
      <c r="D23" s="33"/>
      <c r="E23" s="34"/>
      <c r="F23" s="35"/>
      <c r="H23" s="2"/>
      <c r="I23" s="2"/>
      <c r="J23" s="2"/>
    </row>
    <row r="24" spans="1:10" ht="20.100000000000001" customHeight="1" x14ac:dyDescent="0.2">
      <c r="A24" s="2"/>
      <c r="B24" s="136" t="s">
        <v>114</v>
      </c>
      <c r="C24" s="24">
        <f>'tč-sr-IZVAJALCI'!O13</f>
        <v>100</v>
      </c>
      <c r="D24" s="25">
        <f>D27</f>
        <v>5.3076275663011145</v>
      </c>
      <c r="E24" s="26">
        <f>C24*D24</f>
        <v>530.76275663011143</v>
      </c>
      <c r="F24" s="27">
        <f>E24/E27</f>
        <v>1.0615255132602228E-2</v>
      </c>
      <c r="H24" s="2"/>
      <c r="I24" s="2"/>
      <c r="J24" s="2"/>
    </row>
    <row r="25" spans="1:10" ht="24.95" customHeight="1" x14ac:dyDescent="0.2">
      <c r="A25" s="2"/>
      <c r="B25" s="140" t="s">
        <v>19</v>
      </c>
      <c r="C25" s="36">
        <f>SUM(C24:C24)</f>
        <v>100</v>
      </c>
      <c r="D25" s="37">
        <f>D27</f>
        <v>5.3076275663011145</v>
      </c>
      <c r="E25" s="38">
        <f>SUM(E24:E24)</f>
        <v>530.76275663011143</v>
      </c>
      <c r="F25" s="39">
        <f>E25/E27</f>
        <v>1.0615255132602228E-2</v>
      </c>
      <c r="H25" s="2"/>
      <c r="I25" s="2"/>
      <c r="J25" s="2"/>
    </row>
    <row r="26" spans="1:10" ht="5.0999999999999996" customHeight="1" x14ac:dyDescent="0.2">
      <c r="A26" s="2"/>
      <c r="B26" s="139"/>
      <c r="C26" s="32"/>
      <c r="D26" s="33"/>
      <c r="E26" s="34"/>
      <c r="F26" s="35"/>
      <c r="H26" s="2"/>
      <c r="I26" s="2"/>
      <c r="J26" s="2"/>
    </row>
    <row r="27" spans="1:10" ht="30" customHeight="1" x14ac:dyDescent="0.2">
      <c r="A27" s="2"/>
      <c r="B27" s="141" t="s">
        <v>20</v>
      </c>
      <c r="C27" s="40">
        <f>C16+C19+C22+C25</f>
        <v>9420.4047619047615</v>
      </c>
      <c r="D27" s="41">
        <f>E27/C27</f>
        <v>5.3076275663011145</v>
      </c>
      <c r="E27" s="130">
        <v>50000</v>
      </c>
      <c r="F27" s="42">
        <f>E27/E27</f>
        <v>1</v>
      </c>
      <c r="H27" s="2"/>
      <c r="I27" s="2"/>
      <c r="J27" s="2"/>
    </row>
    <row r="28" spans="1:10" ht="15" customHeight="1" x14ac:dyDescent="0.2"/>
    <row r="29" spans="1:10" ht="15" customHeight="1" x14ac:dyDescent="0.2">
      <c r="B29" s="174" t="s">
        <v>204</v>
      </c>
      <c r="C29" s="174"/>
      <c r="D29" s="174"/>
      <c r="E29" s="174"/>
      <c r="F29" s="174"/>
    </row>
    <row r="30" spans="1:10" ht="15" customHeight="1" x14ac:dyDescent="0.2">
      <c r="B30" s="178" t="s">
        <v>237</v>
      </c>
      <c r="C30" s="178"/>
      <c r="D30" s="178"/>
      <c r="E30" s="178"/>
      <c r="F30" s="178"/>
    </row>
    <row r="31" spans="1:10" ht="15" customHeight="1" x14ac:dyDescent="0.2">
      <c r="A31" s="181" t="s">
        <v>205</v>
      </c>
      <c r="B31" s="176" t="s">
        <v>225</v>
      </c>
      <c r="C31" s="176"/>
      <c r="D31" s="176"/>
      <c r="E31" s="176"/>
      <c r="F31" s="176"/>
      <c r="H31" s="2"/>
      <c r="I31" s="2"/>
      <c r="J31" s="2"/>
    </row>
    <row r="32" spans="1:10" ht="15" customHeight="1" x14ac:dyDescent="0.2">
      <c r="A32" s="181"/>
      <c r="B32" s="176"/>
      <c r="C32" s="176"/>
      <c r="D32" s="176"/>
      <c r="E32" s="176"/>
      <c r="F32" s="176"/>
      <c r="H32" s="2"/>
      <c r="I32" s="2"/>
      <c r="J32" s="2"/>
    </row>
    <row r="33" spans="1:14" ht="15" customHeight="1" x14ac:dyDescent="0.2">
      <c r="A33" s="170" t="s">
        <v>206</v>
      </c>
      <c r="B33" s="175" t="s">
        <v>231</v>
      </c>
      <c r="C33" s="175"/>
      <c r="D33" s="175"/>
      <c r="E33" s="175"/>
      <c r="F33" s="175"/>
    </row>
    <row r="34" spans="1:14" ht="15" customHeight="1" x14ac:dyDescent="0.2">
      <c r="A34" s="181" t="s">
        <v>214</v>
      </c>
      <c r="B34" s="176" t="s">
        <v>230</v>
      </c>
      <c r="C34" s="176"/>
      <c r="D34" s="176"/>
      <c r="E34" s="176"/>
      <c r="F34" s="176"/>
    </row>
    <row r="35" spans="1:14" ht="15" customHeight="1" x14ac:dyDescent="0.2">
      <c r="A35" s="181"/>
      <c r="B35" s="176"/>
      <c r="C35" s="176"/>
      <c r="D35" s="176"/>
      <c r="E35" s="176"/>
      <c r="F35" s="176"/>
    </row>
    <row r="36" spans="1:14" ht="15" customHeight="1" x14ac:dyDescent="0.2">
      <c r="A36" s="182" t="s">
        <v>207</v>
      </c>
      <c r="B36" s="180" t="s">
        <v>233</v>
      </c>
      <c r="C36" s="180"/>
      <c r="D36" s="180"/>
      <c r="E36" s="180"/>
      <c r="F36" s="180"/>
    </row>
    <row r="37" spans="1:14" ht="15" customHeight="1" x14ac:dyDescent="0.2">
      <c r="A37" s="182"/>
      <c r="B37" s="180"/>
      <c r="C37" s="180"/>
      <c r="D37" s="180"/>
      <c r="E37" s="180"/>
      <c r="F37" s="180"/>
    </row>
    <row r="38" spans="1:14" ht="15" customHeight="1" x14ac:dyDescent="0.2">
      <c r="A38" s="142"/>
      <c r="B38" s="147" t="s">
        <v>220</v>
      </c>
      <c r="C38" s="177" t="s">
        <v>209</v>
      </c>
      <c r="D38" s="177"/>
      <c r="E38" s="177"/>
      <c r="F38" s="177"/>
    </row>
    <row r="39" spans="1:14" ht="15" customHeight="1" x14ac:dyDescent="0.2">
      <c r="A39" s="142"/>
      <c r="B39" s="147" t="s">
        <v>221</v>
      </c>
      <c r="C39" s="177" t="s">
        <v>210</v>
      </c>
      <c r="D39" s="177"/>
      <c r="E39" s="177"/>
      <c r="F39" s="177"/>
    </row>
    <row r="40" spans="1:14" ht="15" customHeight="1" x14ac:dyDescent="0.2">
      <c r="A40" s="142"/>
      <c r="B40" s="147" t="s">
        <v>222</v>
      </c>
      <c r="C40" s="177" t="s">
        <v>211</v>
      </c>
      <c r="D40" s="177"/>
      <c r="E40" s="177"/>
      <c r="F40" s="177"/>
      <c r="N40" s="2" t="s">
        <v>215</v>
      </c>
    </row>
    <row r="41" spans="1:14" ht="15" customHeight="1" x14ac:dyDescent="0.2">
      <c r="A41" s="142"/>
      <c r="B41" s="147" t="s">
        <v>223</v>
      </c>
      <c r="C41" s="177" t="s">
        <v>212</v>
      </c>
      <c r="D41" s="177"/>
      <c r="E41" s="177"/>
      <c r="F41" s="177"/>
    </row>
    <row r="42" spans="1:14" ht="15" customHeight="1" x14ac:dyDescent="0.2">
      <c r="A42" s="142"/>
      <c r="B42" s="147" t="s">
        <v>224</v>
      </c>
      <c r="C42" s="177" t="s">
        <v>213</v>
      </c>
      <c r="D42" s="177"/>
      <c r="E42" s="177"/>
      <c r="F42" s="177"/>
    </row>
    <row r="43" spans="1:14" ht="15" customHeight="1" x14ac:dyDescent="0.2">
      <c r="A43" s="182" t="s">
        <v>208</v>
      </c>
      <c r="B43" s="180" t="s">
        <v>226</v>
      </c>
      <c r="C43" s="180"/>
      <c r="D43" s="180"/>
      <c r="E43" s="180"/>
      <c r="F43" s="180"/>
    </row>
    <row r="44" spans="1:14" ht="15" customHeight="1" x14ac:dyDescent="0.2">
      <c r="A44" s="182"/>
      <c r="B44" s="180"/>
      <c r="C44" s="180"/>
      <c r="D44" s="180"/>
      <c r="E44" s="180"/>
      <c r="F44" s="180"/>
    </row>
    <row r="45" spans="1:14" ht="15" customHeight="1" x14ac:dyDescent="0.2">
      <c r="A45" s="182" t="s">
        <v>232</v>
      </c>
      <c r="B45" s="180" t="s">
        <v>234</v>
      </c>
      <c r="C45" s="180"/>
      <c r="D45" s="180"/>
      <c r="E45" s="180"/>
      <c r="F45" s="180"/>
    </row>
    <row r="46" spans="1:14" ht="15" customHeight="1" x14ac:dyDescent="0.2">
      <c r="A46" s="182"/>
      <c r="B46" s="180"/>
      <c r="C46" s="180"/>
      <c r="D46" s="180"/>
      <c r="E46" s="180"/>
      <c r="F46" s="180"/>
    </row>
    <row r="47" spans="1:14" ht="15" customHeight="1" x14ac:dyDescent="0.2">
      <c r="A47" s="142" t="s">
        <v>216</v>
      </c>
      <c r="B47" s="177" t="s">
        <v>236</v>
      </c>
      <c r="C47" s="177"/>
      <c r="D47" s="177"/>
      <c r="E47" s="177"/>
      <c r="F47" s="177"/>
    </row>
    <row r="48" spans="1:14" ht="15" customHeight="1" x14ac:dyDescent="0.2">
      <c r="A48" s="142" t="s">
        <v>219</v>
      </c>
      <c r="B48" s="177" t="s">
        <v>235</v>
      </c>
      <c r="C48" s="177"/>
      <c r="D48" s="177"/>
      <c r="E48" s="177"/>
      <c r="F48" s="177"/>
    </row>
    <row r="49" spans="1:6" ht="15" customHeight="1" x14ac:dyDescent="0.2">
      <c r="A49" s="142"/>
      <c r="B49" s="179" t="s">
        <v>227</v>
      </c>
      <c r="C49" s="179"/>
      <c r="D49" s="179"/>
      <c r="E49" s="179"/>
      <c r="F49" s="179"/>
    </row>
    <row r="50" spans="1:6" ht="15" customHeight="1" x14ac:dyDescent="0.2">
      <c r="A50" s="142"/>
    </row>
    <row r="51" spans="1:6" ht="15" customHeight="1" x14ac:dyDescent="0.2">
      <c r="A51" s="142"/>
    </row>
    <row r="52" spans="1:6" ht="15" customHeight="1" x14ac:dyDescent="0.2"/>
    <row r="53" spans="1:6" ht="15" customHeight="1" x14ac:dyDescent="0.2"/>
    <row r="54" spans="1:6" ht="15" customHeight="1" x14ac:dyDescent="0.2"/>
    <row r="55" spans="1:6" ht="15" customHeight="1" x14ac:dyDescent="0.2"/>
  </sheetData>
  <sheetProtection algorithmName="SHA-512" hashValue="Dd2xuirXVfA3ev1CbM1xdj9b5u+vmowluCrjmDJoyoTqte3nuQ3LQWHblkWrbfa9Wj+KHOy3JaEXkuV4M40cVw==" saltValue="YeaNvhh1hCvgjZZdV/HnFg==" spinCount="100000" sheet="1" objects="1" scenarios="1"/>
  <mergeCells count="23">
    <mergeCell ref="A31:A32"/>
    <mergeCell ref="B34:F35"/>
    <mergeCell ref="A34:A35"/>
    <mergeCell ref="B36:F37"/>
    <mergeCell ref="B45:F46"/>
    <mergeCell ref="A43:A44"/>
    <mergeCell ref="A45:A46"/>
    <mergeCell ref="A36:A37"/>
    <mergeCell ref="C38:F38"/>
    <mergeCell ref="C39:F39"/>
    <mergeCell ref="C40:F40"/>
    <mergeCell ref="B48:F48"/>
    <mergeCell ref="B49:F49"/>
    <mergeCell ref="C41:F41"/>
    <mergeCell ref="C42:F42"/>
    <mergeCell ref="B43:F44"/>
    <mergeCell ref="B4:F4"/>
    <mergeCell ref="B5:F5"/>
    <mergeCell ref="B33:F33"/>
    <mergeCell ref="B31:F32"/>
    <mergeCell ref="B47:F47"/>
    <mergeCell ref="B30:F30"/>
    <mergeCell ref="B29:F29"/>
  </mergeCells>
  <pageMargins left="0" right="0" top="0.19685039370078741" bottom="0.19685039370078741" header="0.11811023622047245" footer="0.11811023622047245"/>
  <pageSetup paperSize="9" orientation="portrait" r:id="rId1"/>
  <headerFooter>
    <oddFooter>&amp;R&amp;"-,Običajno"&amp;7GOL-ŠPORT d.o.o.</oddFooter>
  </headerFooter>
  <ignoredErrors>
    <ignoredError sqref="D10:E10 D15:D20 D22 D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FED6"/>
  </sheetPr>
  <dimension ref="A1:FL416"/>
  <sheetViews>
    <sheetView zoomScaleNormal="100" zoomScaleSheetLayoutView="100" workbookViewId="0">
      <pane xSplit="1" topLeftCell="B1" activePane="topRight" state="frozen"/>
      <selection pane="topRight" activeCell="N16" sqref="N16"/>
    </sheetView>
  </sheetViews>
  <sheetFormatPr defaultRowHeight="12.75" x14ac:dyDescent="0.2"/>
  <cols>
    <col min="1" max="1" width="1.7109375" style="1" customWidth="1"/>
    <col min="2" max="2" width="32.7109375" style="1" customWidth="1"/>
    <col min="3" max="3" width="6.28515625" style="66" customWidth="1"/>
    <col min="4" max="4" width="6.28515625" style="1" customWidth="1"/>
    <col min="5" max="5" width="0.85546875" style="67" customWidth="1"/>
    <col min="6" max="8" width="6.28515625" style="1" customWidth="1"/>
    <col min="9" max="9" width="0.85546875" style="1" customWidth="1"/>
    <col min="10" max="12" width="6.28515625" style="1" customWidth="1"/>
    <col min="13" max="13" width="0.85546875" style="1" customWidth="1"/>
    <col min="14" max="16" width="6.28515625" style="1" customWidth="1"/>
    <col min="17" max="17" width="7.7109375" style="1" customWidth="1"/>
    <col min="18" max="18" width="0.85546875" style="1" customWidth="1"/>
    <col min="19" max="19" width="7.28515625" style="1" customWidth="1"/>
    <col min="20" max="22" width="9.7109375" style="1" customWidth="1"/>
    <col min="23" max="23" width="11.28515625" style="1" customWidth="1"/>
    <col min="24" max="24" width="0.85546875" style="1" customWidth="1"/>
    <col min="25" max="25" width="1.7109375" style="1" customWidth="1"/>
    <col min="26" max="26" width="32.7109375" style="1" customWidth="1"/>
    <col min="27" max="28" width="6.28515625" style="1" customWidth="1"/>
    <col min="29" max="29" width="0.85546875" style="1" customWidth="1"/>
    <col min="30" max="32" width="6.28515625" style="1" customWidth="1"/>
    <col min="33" max="33" width="0.85546875" style="1" customWidth="1"/>
    <col min="34" max="36" width="6.28515625" style="1" customWidth="1"/>
    <col min="37" max="37" width="0.85546875" style="1" customWidth="1"/>
    <col min="38" max="40" width="6.28515625" style="1" customWidth="1"/>
    <col min="41" max="41" width="7.7109375" style="1" customWidth="1"/>
    <col min="42" max="42" width="0.85546875" style="1" customWidth="1"/>
    <col min="43" max="43" width="7.28515625" style="1" customWidth="1"/>
    <col min="44" max="46" width="9.7109375" style="1" customWidth="1"/>
    <col min="47" max="47" width="11.28515625" style="1" customWidth="1"/>
    <col min="48" max="48" width="0.85546875" style="1" customWidth="1"/>
    <col min="49" max="49" width="1.7109375" style="1" customWidth="1"/>
    <col min="50" max="50" width="32.7109375" style="1" customWidth="1"/>
    <col min="51" max="52" width="6.28515625" style="1" customWidth="1"/>
    <col min="53" max="53" width="0.85546875" style="1" customWidth="1"/>
    <col min="54" max="56" width="6.28515625" style="1" customWidth="1"/>
    <col min="57" max="57" width="0.85546875" style="1" customWidth="1"/>
    <col min="58" max="60" width="6.28515625" style="1" customWidth="1"/>
    <col min="61" max="61" width="0.85546875" style="1" customWidth="1"/>
    <col min="62" max="64" width="6.28515625" style="1" customWidth="1"/>
    <col min="65" max="65" width="7.7109375" style="1" customWidth="1"/>
    <col min="66" max="66" width="0.85546875" style="1" customWidth="1"/>
    <col min="67" max="67" width="7.28515625" style="1" customWidth="1"/>
    <col min="68" max="70" width="9.7109375" style="1" customWidth="1"/>
    <col min="71" max="71" width="11.28515625" style="1" customWidth="1"/>
    <col min="72" max="72" width="0.85546875" style="1" customWidth="1"/>
    <col min="73" max="73" width="1.7109375" style="1" customWidth="1"/>
    <col min="74" max="74" width="32.7109375" style="1" customWidth="1"/>
    <col min="75" max="76" width="6.28515625" style="1" customWidth="1"/>
    <col min="77" max="77" width="0.85546875" style="1" customWidth="1"/>
    <col min="78" max="80" width="6.28515625" style="1" customWidth="1"/>
    <col min="81" max="81" width="0.85546875" style="1" customWidth="1"/>
    <col min="82" max="84" width="6.28515625" style="1" customWidth="1"/>
    <col min="85" max="85" width="0.85546875" style="1" customWidth="1"/>
    <col min="86" max="88" width="6.28515625" style="1" customWidth="1"/>
    <col min="89" max="89" width="7.7109375" style="1" customWidth="1"/>
    <col min="90" max="90" width="0.85546875" style="1" customWidth="1"/>
    <col min="91" max="91" width="7.28515625" style="1" customWidth="1"/>
    <col min="92" max="94" width="9.7109375" style="1" customWidth="1"/>
    <col min="95" max="95" width="11.28515625" style="1" customWidth="1"/>
    <col min="96" max="96" width="0.85546875" style="1" customWidth="1"/>
    <col min="97" max="97" width="1.7109375" style="1" customWidth="1"/>
    <col min="98" max="98" width="32.7109375" style="1" customWidth="1"/>
    <col min="99" max="100" width="6.28515625" style="1" customWidth="1"/>
    <col min="101" max="101" width="0.85546875" style="1" customWidth="1"/>
    <col min="102" max="104" width="6.28515625" style="1" customWidth="1"/>
    <col min="105" max="105" width="0.85546875" style="1" customWidth="1"/>
    <col min="106" max="108" width="6.28515625" style="1" customWidth="1"/>
    <col min="109" max="109" width="0.85546875" style="1" customWidth="1"/>
    <col min="110" max="112" width="6.28515625" style="1" customWidth="1"/>
    <col min="113" max="113" width="7.7109375" style="1" customWidth="1"/>
    <col min="114" max="114" width="0.85546875" style="1" customWidth="1"/>
    <col min="115" max="115" width="7.28515625" style="1" customWidth="1"/>
    <col min="116" max="118" width="9.7109375" style="1" customWidth="1"/>
    <col min="119" max="119" width="11.28515625" style="1" customWidth="1"/>
    <col min="120" max="120" width="0.85546875" style="1" customWidth="1"/>
    <col min="121" max="121" width="1.7109375" style="1" customWidth="1"/>
    <col min="122" max="122" width="32.7109375" style="1" customWidth="1"/>
    <col min="123" max="124" width="6.28515625" style="1" customWidth="1"/>
    <col min="125" max="125" width="0.85546875" style="1" customWidth="1"/>
    <col min="126" max="128" width="6.28515625" style="1" customWidth="1"/>
    <col min="129" max="129" width="0.85546875" style="1" customWidth="1"/>
    <col min="130" max="132" width="6.28515625" style="1" customWidth="1"/>
    <col min="133" max="133" width="0.85546875" style="1" customWidth="1"/>
    <col min="134" max="136" width="6.28515625" style="1" customWidth="1"/>
    <col min="137" max="137" width="7.7109375" style="1" customWidth="1"/>
    <col min="138" max="138" width="0.85546875" style="1" customWidth="1"/>
    <col min="139" max="139" width="7.28515625" style="1" customWidth="1"/>
    <col min="140" max="142" width="9.7109375" style="1" customWidth="1"/>
    <col min="143" max="143" width="11.28515625" style="1" customWidth="1"/>
    <col min="144" max="144" width="0.85546875" style="1" customWidth="1"/>
    <col min="145" max="145" width="1.7109375" style="1" customWidth="1"/>
    <col min="146" max="146" width="32.7109375" style="1" customWidth="1"/>
    <col min="147" max="148" width="6.28515625" style="1" customWidth="1"/>
    <col min="149" max="149" width="0.85546875" style="1" customWidth="1"/>
    <col min="150" max="152" width="6.28515625" style="1" customWidth="1"/>
    <col min="153" max="153" width="0.85546875" style="1" customWidth="1"/>
    <col min="154" max="156" width="6.28515625" style="1" customWidth="1"/>
    <col min="157" max="157" width="0.85546875" style="1" customWidth="1"/>
    <col min="158" max="160" width="6.28515625" style="1" customWidth="1"/>
    <col min="161" max="161" width="7.7109375" style="1" customWidth="1"/>
    <col min="162" max="162" width="0.85546875" style="1" customWidth="1"/>
    <col min="163" max="163" width="7.28515625" style="1" customWidth="1"/>
    <col min="164" max="166" width="9.7109375" style="1" customWidth="1"/>
    <col min="167" max="167" width="11.28515625" style="1" customWidth="1"/>
    <col min="168" max="168" width="0.85546875" style="1" customWidth="1"/>
    <col min="169" max="16384" width="9.140625" style="1"/>
  </cols>
  <sheetData>
    <row r="1" spans="1:168" ht="9.9499999999999993" customHeight="1" x14ac:dyDescent="0.2">
      <c r="A1" s="2"/>
      <c r="B1" s="2"/>
      <c r="C1" s="43"/>
      <c r="D1" s="2"/>
      <c r="E1" s="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3"/>
      <c r="AB1" s="2"/>
      <c r="AC1" s="44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3"/>
      <c r="AZ1" s="2"/>
      <c r="BA1" s="4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3"/>
      <c r="BX1" s="2"/>
      <c r="BY1" s="44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3"/>
      <c r="CV1" s="2"/>
      <c r="CW1" s="44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43"/>
      <c r="DT1" s="2"/>
      <c r="DU1" s="44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43"/>
      <c r="ER1" s="2"/>
      <c r="ES1" s="44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</row>
    <row r="2" spans="1:168" ht="24.95" customHeight="1" x14ac:dyDescent="0.2">
      <c r="A2" s="2"/>
      <c r="B2" s="183" t="s">
        <v>122</v>
      </c>
      <c r="C2" s="184"/>
      <c r="D2" s="185"/>
      <c r="E2" s="45"/>
      <c r="F2" s="186" t="s">
        <v>21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  <c r="R2" s="2"/>
      <c r="S2" s="103">
        <v>1</v>
      </c>
      <c r="T2" s="189" t="s">
        <v>22</v>
      </c>
      <c r="U2" s="189"/>
      <c r="V2" s="2"/>
      <c r="W2" s="77">
        <v>1</v>
      </c>
      <c r="X2" s="2"/>
      <c r="Y2" s="2"/>
      <c r="Z2" s="183" t="s">
        <v>123</v>
      </c>
      <c r="AA2" s="184"/>
      <c r="AB2" s="185"/>
      <c r="AC2" s="45"/>
      <c r="AD2" s="186" t="s">
        <v>21</v>
      </c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8"/>
      <c r="AP2" s="2"/>
      <c r="AQ2" s="103">
        <v>1</v>
      </c>
      <c r="AR2" s="189" t="s">
        <v>22</v>
      </c>
      <c r="AS2" s="189"/>
      <c r="AT2" s="2"/>
      <c r="AU2" s="77">
        <v>2</v>
      </c>
      <c r="AV2" s="2"/>
      <c r="AW2" s="2"/>
      <c r="AX2" s="183" t="s">
        <v>124</v>
      </c>
      <c r="AY2" s="184"/>
      <c r="AZ2" s="185"/>
      <c r="BA2" s="45"/>
      <c r="BB2" s="186" t="s">
        <v>21</v>
      </c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8"/>
      <c r="BN2" s="2"/>
      <c r="BO2" s="103">
        <v>1</v>
      </c>
      <c r="BP2" s="189" t="s">
        <v>22</v>
      </c>
      <c r="BQ2" s="189"/>
      <c r="BR2" s="2"/>
      <c r="BS2" s="77">
        <v>3</v>
      </c>
      <c r="BT2" s="2"/>
      <c r="BU2" s="2"/>
      <c r="BV2" s="183" t="s">
        <v>125</v>
      </c>
      <c r="BW2" s="184"/>
      <c r="BX2" s="185"/>
      <c r="BY2" s="45"/>
      <c r="BZ2" s="186" t="s">
        <v>21</v>
      </c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8"/>
      <c r="CL2" s="2"/>
      <c r="CM2" s="103">
        <v>1</v>
      </c>
      <c r="CN2" s="189" t="s">
        <v>22</v>
      </c>
      <c r="CO2" s="189"/>
      <c r="CP2" s="2"/>
      <c r="CQ2" s="77">
        <v>4</v>
      </c>
      <c r="CR2" s="2"/>
      <c r="CS2" s="2"/>
      <c r="CT2" s="183" t="s">
        <v>126</v>
      </c>
      <c r="CU2" s="184"/>
      <c r="CV2" s="185"/>
      <c r="CW2" s="45"/>
      <c r="CX2" s="186" t="s">
        <v>21</v>
      </c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8"/>
      <c r="DJ2" s="2"/>
      <c r="DK2" s="103">
        <v>1</v>
      </c>
      <c r="DL2" s="189" t="s">
        <v>22</v>
      </c>
      <c r="DM2" s="189"/>
      <c r="DN2" s="2"/>
      <c r="DO2" s="77">
        <v>5</v>
      </c>
      <c r="DP2" s="2"/>
      <c r="DQ2" s="2"/>
      <c r="DR2" s="183" t="s">
        <v>198</v>
      </c>
      <c r="DS2" s="184"/>
      <c r="DT2" s="185"/>
      <c r="DU2" s="45"/>
      <c r="DV2" s="186" t="s">
        <v>21</v>
      </c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8"/>
      <c r="EH2" s="2"/>
      <c r="EI2" s="103">
        <v>1</v>
      </c>
      <c r="EJ2" s="189" t="s">
        <v>22</v>
      </c>
      <c r="EK2" s="189"/>
      <c r="EL2" s="2"/>
      <c r="EM2" s="77">
        <v>6</v>
      </c>
      <c r="EN2" s="2"/>
      <c r="EO2" s="2"/>
      <c r="EP2" s="183" t="s">
        <v>127</v>
      </c>
      <c r="EQ2" s="184"/>
      <c r="ER2" s="185"/>
      <c r="ES2" s="45"/>
      <c r="ET2" s="186" t="s">
        <v>21</v>
      </c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8"/>
      <c r="FF2" s="2"/>
      <c r="FG2" s="103">
        <v>1</v>
      </c>
      <c r="FH2" s="189" t="s">
        <v>22</v>
      </c>
      <c r="FI2" s="189"/>
      <c r="FJ2" s="2"/>
      <c r="FK2" s="77">
        <v>7</v>
      </c>
      <c r="FL2" s="2"/>
    </row>
    <row r="3" spans="1:168" ht="9.9499999999999993" customHeight="1" x14ac:dyDescent="0.2">
      <c r="A3" s="2"/>
      <c r="B3" s="2"/>
      <c r="C3" s="43"/>
      <c r="D3" s="2"/>
      <c r="E3" s="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3"/>
      <c r="AB3" s="2"/>
      <c r="AC3" s="44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43"/>
      <c r="AZ3" s="2"/>
      <c r="BA3" s="44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3"/>
      <c r="BX3" s="2"/>
      <c r="BY3" s="44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43"/>
      <c r="CV3" s="2"/>
      <c r="CW3" s="44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43"/>
      <c r="DT3" s="2"/>
      <c r="DU3" s="44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43"/>
      <c r="ER3" s="2"/>
      <c r="ES3" s="44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</row>
    <row r="4" spans="1:168" ht="15" customHeight="1" x14ac:dyDescent="0.2">
      <c r="A4" s="2"/>
      <c r="B4" s="190" t="s">
        <v>23</v>
      </c>
      <c r="C4" s="191"/>
      <c r="D4" s="192"/>
      <c r="E4" s="44"/>
      <c r="F4" s="190" t="s">
        <v>24</v>
      </c>
      <c r="G4" s="191"/>
      <c r="H4" s="192"/>
      <c r="I4" s="2"/>
      <c r="J4" s="193" t="s">
        <v>25</v>
      </c>
      <c r="K4" s="193"/>
      <c r="L4" s="193"/>
      <c r="M4" s="2"/>
      <c r="N4" s="190" t="s">
        <v>26</v>
      </c>
      <c r="O4" s="191"/>
      <c r="P4" s="191"/>
      <c r="Q4" s="192"/>
      <c r="R4" s="2"/>
      <c r="S4" s="190" t="s">
        <v>27</v>
      </c>
      <c r="T4" s="191"/>
      <c r="U4" s="191"/>
      <c r="V4" s="191"/>
      <c r="W4" s="192"/>
      <c r="X4" s="2"/>
      <c r="Y4" s="2"/>
      <c r="Z4" s="190" t="s">
        <v>23</v>
      </c>
      <c r="AA4" s="191"/>
      <c r="AB4" s="192"/>
      <c r="AC4" s="44"/>
      <c r="AD4" s="190" t="s">
        <v>24</v>
      </c>
      <c r="AE4" s="191"/>
      <c r="AF4" s="192"/>
      <c r="AG4" s="2"/>
      <c r="AH4" s="193" t="s">
        <v>25</v>
      </c>
      <c r="AI4" s="193"/>
      <c r="AJ4" s="193"/>
      <c r="AK4" s="2"/>
      <c r="AL4" s="190" t="s">
        <v>26</v>
      </c>
      <c r="AM4" s="191"/>
      <c r="AN4" s="191"/>
      <c r="AO4" s="192"/>
      <c r="AP4" s="2"/>
      <c r="AQ4" s="190" t="s">
        <v>27</v>
      </c>
      <c r="AR4" s="191"/>
      <c r="AS4" s="191"/>
      <c r="AT4" s="191"/>
      <c r="AU4" s="192"/>
      <c r="AV4" s="2"/>
      <c r="AW4" s="2"/>
      <c r="AX4" s="190" t="s">
        <v>23</v>
      </c>
      <c r="AY4" s="191"/>
      <c r="AZ4" s="192"/>
      <c r="BA4" s="44"/>
      <c r="BB4" s="190" t="s">
        <v>24</v>
      </c>
      <c r="BC4" s="191"/>
      <c r="BD4" s="192"/>
      <c r="BE4" s="2"/>
      <c r="BF4" s="193" t="s">
        <v>25</v>
      </c>
      <c r="BG4" s="193"/>
      <c r="BH4" s="193"/>
      <c r="BI4" s="2"/>
      <c r="BJ4" s="190" t="s">
        <v>26</v>
      </c>
      <c r="BK4" s="191"/>
      <c r="BL4" s="191"/>
      <c r="BM4" s="192"/>
      <c r="BN4" s="2"/>
      <c r="BO4" s="190" t="s">
        <v>27</v>
      </c>
      <c r="BP4" s="191"/>
      <c r="BQ4" s="191"/>
      <c r="BR4" s="191"/>
      <c r="BS4" s="192"/>
      <c r="BT4" s="2"/>
      <c r="BU4" s="2"/>
      <c r="BV4" s="190" t="s">
        <v>23</v>
      </c>
      <c r="BW4" s="191"/>
      <c r="BX4" s="192"/>
      <c r="BY4" s="44"/>
      <c r="BZ4" s="190" t="s">
        <v>24</v>
      </c>
      <c r="CA4" s="191"/>
      <c r="CB4" s="192"/>
      <c r="CC4" s="2"/>
      <c r="CD4" s="193" t="s">
        <v>25</v>
      </c>
      <c r="CE4" s="193"/>
      <c r="CF4" s="193"/>
      <c r="CG4" s="2"/>
      <c r="CH4" s="190" t="s">
        <v>26</v>
      </c>
      <c r="CI4" s="191"/>
      <c r="CJ4" s="191"/>
      <c r="CK4" s="192"/>
      <c r="CL4" s="2"/>
      <c r="CM4" s="190" t="s">
        <v>27</v>
      </c>
      <c r="CN4" s="191"/>
      <c r="CO4" s="191"/>
      <c r="CP4" s="191"/>
      <c r="CQ4" s="192"/>
      <c r="CR4" s="2"/>
      <c r="CS4" s="2"/>
      <c r="CT4" s="190" t="s">
        <v>23</v>
      </c>
      <c r="CU4" s="191"/>
      <c r="CV4" s="192"/>
      <c r="CW4" s="44"/>
      <c r="CX4" s="190" t="s">
        <v>24</v>
      </c>
      <c r="CY4" s="191"/>
      <c r="CZ4" s="192"/>
      <c r="DA4" s="2"/>
      <c r="DB4" s="193" t="s">
        <v>25</v>
      </c>
      <c r="DC4" s="193"/>
      <c r="DD4" s="193"/>
      <c r="DE4" s="2"/>
      <c r="DF4" s="190" t="s">
        <v>26</v>
      </c>
      <c r="DG4" s="191"/>
      <c r="DH4" s="191"/>
      <c r="DI4" s="192"/>
      <c r="DJ4" s="2"/>
      <c r="DK4" s="190" t="s">
        <v>27</v>
      </c>
      <c r="DL4" s="191"/>
      <c r="DM4" s="191"/>
      <c r="DN4" s="191"/>
      <c r="DO4" s="192"/>
      <c r="DP4" s="2"/>
      <c r="DQ4" s="2"/>
      <c r="DR4" s="190" t="s">
        <v>23</v>
      </c>
      <c r="DS4" s="191"/>
      <c r="DT4" s="192"/>
      <c r="DU4" s="44"/>
      <c r="DV4" s="190" t="s">
        <v>24</v>
      </c>
      <c r="DW4" s="191"/>
      <c r="DX4" s="192"/>
      <c r="DY4" s="2"/>
      <c r="DZ4" s="193" t="s">
        <v>25</v>
      </c>
      <c r="EA4" s="193"/>
      <c r="EB4" s="193"/>
      <c r="EC4" s="2"/>
      <c r="ED4" s="190" t="s">
        <v>26</v>
      </c>
      <c r="EE4" s="191"/>
      <c r="EF4" s="191"/>
      <c r="EG4" s="192"/>
      <c r="EH4" s="2"/>
      <c r="EI4" s="190" t="s">
        <v>27</v>
      </c>
      <c r="EJ4" s="191"/>
      <c r="EK4" s="191"/>
      <c r="EL4" s="191"/>
      <c r="EM4" s="192"/>
      <c r="EN4" s="2"/>
      <c r="EO4" s="2"/>
      <c r="EP4" s="190" t="s">
        <v>23</v>
      </c>
      <c r="EQ4" s="191"/>
      <c r="ER4" s="192"/>
      <c r="ES4" s="44"/>
      <c r="ET4" s="190" t="s">
        <v>24</v>
      </c>
      <c r="EU4" s="191"/>
      <c r="EV4" s="192"/>
      <c r="EW4" s="2"/>
      <c r="EX4" s="193" t="s">
        <v>25</v>
      </c>
      <c r="EY4" s="193"/>
      <c r="EZ4" s="193"/>
      <c r="FA4" s="2"/>
      <c r="FB4" s="190" t="s">
        <v>26</v>
      </c>
      <c r="FC4" s="191"/>
      <c r="FD4" s="191"/>
      <c r="FE4" s="192"/>
      <c r="FF4" s="2"/>
      <c r="FG4" s="190" t="s">
        <v>27</v>
      </c>
      <c r="FH4" s="191"/>
      <c r="FI4" s="191"/>
      <c r="FJ4" s="191"/>
      <c r="FK4" s="192"/>
      <c r="FL4" s="2"/>
    </row>
    <row r="5" spans="1:168" ht="18" customHeight="1" x14ac:dyDescent="0.2">
      <c r="A5" s="2"/>
      <c r="B5" s="89" t="s">
        <v>28</v>
      </c>
      <c r="C5" s="78" t="s">
        <v>97</v>
      </c>
      <c r="D5" s="78" t="s">
        <v>98</v>
      </c>
      <c r="E5" s="79"/>
      <c r="F5" s="80" t="s">
        <v>29</v>
      </c>
      <c r="G5" s="78" t="s">
        <v>30</v>
      </c>
      <c r="H5" s="78" t="s">
        <v>31</v>
      </c>
      <c r="I5" s="81"/>
      <c r="J5" s="82" t="s">
        <v>32</v>
      </c>
      <c r="K5" s="82" t="s">
        <v>33</v>
      </c>
      <c r="L5" s="82" t="s">
        <v>34</v>
      </c>
      <c r="M5" s="53"/>
      <c r="N5" s="82" t="s">
        <v>35</v>
      </c>
      <c r="O5" s="82" t="s">
        <v>36</v>
      </c>
      <c r="P5" s="82" t="s">
        <v>37</v>
      </c>
      <c r="Q5" s="83" t="s">
        <v>38</v>
      </c>
      <c r="R5" s="2"/>
      <c r="S5" s="84" t="s">
        <v>39</v>
      </c>
      <c r="T5" s="82" t="s">
        <v>40</v>
      </c>
      <c r="U5" s="82" t="s">
        <v>41</v>
      </c>
      <c r="V5" s="82" t="s">
        <v>42</v>
      </c>
      <c r="W5" s="83" t="s">
        <v>43</v>
      </c>
      <c r="X5" s="2"/>
      <c r="Y5" s="2"/>
      <c r="Z5" s="89" t="s">
        <v>28</v>
      </c>
      <c r="AA5" s="78" t="s">
        <v>97</v>
      </c>
      <c r="AB5" s="78" t="s">
        <v>98</v>
      </c>
      <c r="AC5" s="79"/>
      <c r="AD5" s="80" t="s">
        <v>29</v>
      </c>
      <c r="AE5" s="78" t="s">
        <v>30</v>
      </c>
      <c r="AF5" s="78" t="s">
        <v>31</v>
      </c>
      <c r="AG5" s="81"/>
      <c r="AH5" s="82" t="s">
        <v>32</v>
      </c>
      <c r="AI5" s="82" t="s">
        <v>33</v>
      </c>
      <c r="AJ5" s="82" t="s">
        <v>34</v>
      </c>
      <c r="AK5" s="53"/>
      <c r="AL5" s="82" t="s">
        <v>35</v>
      </c>
      <c r="AM5" s="82" t="s">
        <v>36</v>
      </c>
      <c r="AN5" s="82" t="s">
        <v>37</v>
      </c>
      <c r="AO5" s="83" t="s">
        <v>38</v>
      </c>
      <c r="AP5" s="2"/>
      <c r="AQ5" s="84" t="s">
        <v>39</v>
      </c>
      <c r="AR5" s="82" t="s">
        <v>40</v>
      </c>
      <c r="AS5" s="82" t="s">
        <v>41</v>
      </c>
      <c r="AT5" s="82" t="s">
        <v>42</v>
      </c>
      <c r="AU5" s="83" t="s">
        <v>43</v>
      </c>
      <c r="AV5" s="2"/>
      <c r="AW5" s="2"/>
      <c r="AX5" s="89" t="s">
        <v>28</v>
      </c>
      <c r="AY5" s="78" t="s">
        <v>97</v>
      </c>
      <c r="AZ5" s="78" t="s">
        <v>98</v>
      </c>
      <c r="BA5" s="79"/>
      <c r="BB5" s="80" t="s">
        <v>29</v>
      </c>
      <c r="BC5" s="78" t="s">
        <v>30</v>
      </c>
      <c r="BD5" s="78" t="s">
        <v>31</v>
      </c>
      <c r="BE5" s="81"/>
      <c r="BF5" s="82" t="s">
        <v>32</v>
      </c>
      <c r="BG5" s="82" t="s">
        <v>33</v>
      </c>
      <c r="BH5" s="82" t="s">
        <v>34</v>
      </c>
      <c r="BI5" s="53"/>
      <c r="BJ5" s="82" t="s">
        <v>35</v>
      </c>
      <c r="BK5" s="82" t="s">
        <v>36</v>
      </c>
      <c r="BL5" s="82" t="s">
        <v>37</v>
      </c>
      <c r="BM5" s="83" t="s">
        <v>38</v>
      </c>
      <c r="BN5" s="2"/>
      <c r="BO5" s="84" t="s">
        <v>39</v>
      </c>
      <c r="BP5" s="82" t="s">
        <v>40</v>
      </c>
      <c r="BQ5" s="82" t="s">
        <v>41</v>
      </c>
      <c r="BR5" s="82" t="s">
        <v>42</v>
      </c>
      <c r="BS5" s="83" t="s">
        <v>43</v>
      </c>
      <c r="BT5" s="2"/>
      <c r="BU5" s="2"/>
      <c r="BV5" s="89" t="s">
        <v>28</v>
      </c>
      <c r="BW5" s="78" t="s">
        <v>97</v>
      </c>
      <c r="BX5" s="78" t="s">
        <v>98</v>
      </c>
      <c r="BY5" s="79"/>
      <c r="BZ5" s="80" t="s">
        <v>29</v>
      </c>
      <c r="CA5" s="78" t="s">
        <v>30</v>
      </c>
      <c r="CB5" s="78" t="s">
        <v>31</v>
      </c>
      <c r="CC5" s="81"/>
      <c r="CD5" s="82" t="s">
        <v>32</v>
      </c>
      <c r="CE5" s="82" t="s">
        <v>33</v>
      </c>
      <c r="CF5" s="82" t="s">
        <v>34</v>
      </c>
      <c r="CG5" s="53"/>
      <c r="CH5" s="82" t="s">
        <v>35</v>
      </c>
      <c r="CI5" s="82" t="s">
        <v>36</v>
      </c>
      <c r="CJ5" s="82" t="s">
        <v>37</v>
      </c>
      <c r="CK5" s="83" t="s">
        <v>38</v>
      </c>
      <c r="CL5" s="2"/>
      <c r="CM5" s="84" t="s">
        <v>39</v>
      </c>
      <c r="CN5" s="82" t="s">
        <v>40</v>
      </c>
      <c r="CO5" s="82" t="s">
        <v>41</v>
      </c>
      <c r="CP5" s="82" t="s">
        <v>42</v>
      </c>
      <c r="CQ5" s="83" t="s">
        <v>43</v>
      </c>
      <c r="CR5" s="2"/>
      <c r="CS5" s="2"/>
      <c r="CT5" s="89" t="s">
        <v>28</v>
      </c>
      <c r="CU5" s="78" t="s">
        <v>97</v>
      </c>
      <c r="CV5" s="78" t="s">
        <v>98</v>
      </c>
      <c r="CW5" s="79"/>
      <c r="CX5" s="80" t="s">
        <v>29</v>
      </c>
      <c r="CY5" s="78" t="s">
        <v>30</v>
      </c>
      <c r="CZ5" s="78" t="s">
        <v>31</v>
      </c>
      <c r="DA5" s="81"/>
      <c r="DB5" s="82" t="s">
        <v>32</v>
      </c>
      <c r="DC5" s="82" t="s">
        <v>33</v>
      </c>
      <c r="DD5" s="82" t="s">
        <v>34</v>
      </c>
      <c r="DE5" s="53"/>
      <c r="DF5" s="82" t="s">
        <v>35</v>
      </c>
      <c r="DG5" s="82" t="s">
        <v>36</v>
      </c>
      <c r="DH5" s="82" t="s">
        <v>37</v>
      </c>
      <c r="DI5" s="83" t="s">
        <v>38</v>
      </c>
      <c r="DJ5" s="2"/>
      <c r="DK5" s="84" t="s">
        <v>39</v>
      </c>
      <c r="DL5" s="82" t="s">
        <v>40</v>
      </c>
      <c r="DM5" s="82" t="s">
        <v>41</v>
      </c>
      <c r="DN5" s="82" t="s">
        <v>42</v>
      </c>
      <c r="DO5" s="83" t="s">
        <v>43</v>
      </c>
      <c r="DP5" s="2"/>
      <c r="DQ5" s="2"/>
      <c r="DR5" s="89" t="s">
        <v>28</v>
      </c>
      <c r="DS5" s="78" t="s">
        <v>97</v>
      </c>
      <c r="DT5" s="78" t="s">
        <v>98</v>
      </c>
      <c r="DU5" s="79"/>
      <c r="DV5" s="80" t="s">
        <v>29</v>
      </c>
      <c r="DW5" s="78" t="s">
        <v>30</v>
      </c>
      <c r="DX5" s="78" t="s">
        <v>31</v>
      </c>
      <c r="DY5" s="81"/>
      <c r="DZ5" s="82" t="s">
        <v>32</v>
      </c>
      <c r="EA5" s="82" t="s">
        <v>33</v>
      </c>
      <c r="EB5" s="82" t="s">
        <v>34</v>
      </c>
      <c r="EC5" s="53"/>
      <c r="ED5" s="82" t="s">
        <v>35</v>
      </c>
      <c r="EE5" s="82" t="s">
        <v>36</v>
      </c>
      <c r="EF5" s="82" t="s">
        <v>37</v>
      </c>
      <c r="EG5" s="83" t="s">
        <v>38</v>
      </c>
      <c r="EH5" s="2"/>
      <c r="EI5" s="84" t="s">
        <v>39</v>
      </c>
      <c r="EJ5" s="82" t="s">
        <v>40</v>
      </c>
      <c r="EK5" s="82" t="s">
        <v>41</v>
      </c>
      <c r="EL5" s="82" t="s">
        <v>42</v>
      </c>
      <c r="EM5" s="83" t="s">
        <v>43</v>
      </c>
      <c r="EN5" s="2"/>
      <c r="EO5" s="2"/>
      <c r="EP5" s="89" t="s">
        <v>28</v>
      </c>
      <c r="EQ5" s="78" t="s">
        <v>97</v>
      </c>
      <c r="ER5" s="78" t="s">
        <v>98</v>
      </c>
      <c r="ES5" s="79"/>
      <c r="ET5" s="80" t="s">
        <v>29</v>
      </c>
      <c r="EU5" s="78" t="s">
        <v>30</v>
      </c>
      <c r="EV5" s="78" t="s">
        <v>31</v>
      </c>
      <c r="EW5" s="81"/>
      <c r="EX5" s="82" t="s">
        <v>32</v>
      </c>
      <c r="EY5" s="82" t="s">
        <v>33</v>
      </c>
      <c r="EZ5" s="82" t="s">
        <v>34</v>
      </c>
      <c r="FA5" s="53"/>
      <c r="FB5" s="82" t="s">
        <v>35</v>
      </c>
      <c r="FC5" s="82" t="s">
        <v>36</v>
      </c>
      <c r="FD5" s="82" t="s">
        <v>37</v>
      </c>
      <c r="FE5" s="83" t="s">
        <v>38</v>
      </c>
      <c r="FF5" s="2"/>
      <c r="FG5" s="84" t="s">
        <v>39</v>
      </c>
      <c r="FH5" s="82" t="s">
        <v>40</v>
      </c>
      <c r="FI5" s="82" t="s">
        <v>41</v>
      </c>
      <c r="FJ5" s="82" t="s">
        <v>42</v>
      </c>
      <c r="FK5" s="83" t="s">
        <v>43</v>
      </c>
      <c r="FL5" s="2"/>
    </row>
    <row r="6" spans="1:168" ht="12.75" customHeight="1" x14ac:dyDescent="0.2">
      <c r="A6" s="46">
        <v>1</v>
      </c>
      <c r="B6" s="90" t="s">
        <v>111</v>
      </c>
      <c r="C6" s="47"/>
      <c r="D6" s="47"/>
      <c r="E6" s="44"/>
      <c r="F6" s="47"/>
      <c r="G6" s="48"/>
      <c r="H6" s="68"/>
      <c r="I6" s="154"/>
      <c r="J6" s="49"/>
      <c r="K6" s="49"/>
      <c r="L6" s="49"/>
      <c r="M6" s="2"/>
      <c r="N6" s="50">
        <f>D6*H6*S2*J6</f>
        <v>0</v>
      </c>
      <c r="O6" s="50">
        <f>D6*H6*S2*K6</f>
        <v>0</v>
      </c>
      <c r="P6" s="50">
        <f>D6*H6*S2*L6</f>
        <v>0</v>
      </c>
      <c r="Q6" s="51">
        <f>SUM(N6:P6)</f>
        <v>0</v>
      </c>
      <c r="R6" s="2"/>
      <c r="S6" s="52">
        <f>skupno!D8</f>
        <v>5.3076275663011145</v>
      </c>
      <c r="T6" s="87">
        <f>N6*S6</f>
        <v>0</v>
      </c>
      <c r="U6" s="87">
        <f>O6*S6</f>
        <v>0</v>
      </c>
      <c r="V6" s="87">
        <f>P6*S6</f>
        <v>0</v>
      </c>
      <c r="W6" s="88">
        <f>SUM(T6:V6)</f>
        <v>0</v>
      </c>
      <c r="X6" s="2"/>
      <c r="Y6" s="46">
        <v>2</v>
      </c>
      <c r="Z6" s="90" t="s">
        <v>111</v>
      </c>
      <c r="AA6" s="47"/>
      <c r="AB6" s="47"/>
      <c r="AC6" s="44"/>
      <c r="AD6" s="47"/>
      <c r="AE6" s="48"/>
      <c r="AF6" s="68"/>
      <c r="AG6" s="154"/>
      <c r="AH6" s="49"/>
      <c r="AI6" s="49"/>
      <c r="AJ6" s="49"/>
      <c r="AK6" s="2"/>
      <c r="AL6" s="50">
        <f>AB6*AF6*AQ2*AH6</f>
        <v>0</v>
      </c>
      <c r="AM6" s="50">
        <f>AB6*AF6*AQ2*AI6</f>
        <v>0</v>
      </c>
      <c r="AN6" s="50">
        <f>AB6*AF6*AQ2*AJ6</f>
        <v>0</v>
      </c>
      <c r="AO6" s="51">
        <f>SUM(AL6:AN6)</f>
        <v>0</v>
      </c>
      <c r="AP6" s="2"/>
      <c r="AQ6" s="52">
        <f>skupno!D8</f>
        <v>5.3076275663011145</v>
      </c>
      <c r="AR6" s="87">
        <f>AL6*AQ6</f>
        <v>0</v>
      </c>
      <c r="AS6" s="87">
        <f>AM6*AQ6</f>
        <v>0</v>
      </c>
      <c r="AT6" s="87">
        <f>AN6*AQ6</f>
        <v>0</v>
      </c>
      <c r="AU6" s="88">
        <f>SUM(AR6:AT6)</f>
        <v>0</v>
      </c>
      <c r="AV6" s="2"/>
      <c r="AW6" s="46">
        <v>3</v>
      </c>
      <c r="AX6" s="90" t="s">
        <v>111</v>
      </c>
      <c r="AY6" s="47"/>
      <c r="AZ6" s="47"/>
      <c r="BA6" s="44"/>
      <c r="BB6" s="47"/>
      <c r="BC6" s="48"/>
      <c r="BD6" s="68"/>
      <c r="BE6" s="154"/>
      <c r="BF6" s="49"/>
      <c r="BG6" s="49"/>
      <c r="BH6" s="49"/>
      <c r="BI6" s="2"/>
      <c r="BJ6" s="50">
        <f>AZ6*BD6*BO2*BF6</f>
        <v>0</v>
      </c>
      <c r="BK6" s="50">
        <f>AZ6*BD6*BO2*BG6</f>
        <v>0</v>
      </c>
      <c r="BL6" s="50">
        <f>AZ6*BD6*BO2*BH6</f>
        <v>0</v>
      </c>
      <c r="BM6" s="51">
        <f>SUM(BJ6:BL6)</f>
        <v>0</v>
      </c>
      <c r="BN6" s="2"/>
      <c r="BO6" s="52">
        <f>skupno!D8</f>
        <v>5.3076275663011145</v>
      </c>
      <c r="BP6" s="87">
        <f>BJ6*BO6</f>
        <v>0</v>
      </c>
      <c r="BQ6" s="87">
        <f>BK6*BO6</f>
        <v>0</v>
      </c>
      <c r="BR6" s="87">
        <f>BL6*BO6</f>
        <v>0</v>
      </c>
      <c r="BS6" s="88">
        <f>SUM(BP6:BR6)</f>
        <v>0</v>
      </c>
      <c r="BT6" s="2"/>
      <c r="BU6" s="46">
        <v>4</v>
      </c>
      <c r="BV6" s="90" t="s">
        <v>111</v>
      </c>
      <c r="BW6" s="47"/>
      <c r="BX6" s="47"/>
      <c r="BY6" s="44"/>
      <c r="BZ6" s="47"/>
      <c r="CA6" s="48"/>
      <c r="CB6" s="68"/>
      <c r="CC6" s="154"/>
      <c r="CD6" s="49"/>
      <c r="CE6" s="49"/>
      <c r="CF6" s="49"/>
      <c r="CG6" s="2"/>
      <c r="CH6" s="50">
        <f>BX6*CB6*CM2*CD6</f>
        <v>0</v>
      </c>
      <c r="CI6" s="50">
        <f>BX6*CB6*CM2*CE6</f>
        <v>0</v>
      </c>
      <c r="CJ6" s="50">
        <f>BX6*CB6*CM2*CF6</f>
        <v>0</v>
      </c>
      <c r="CK6" s="51">
        <f>SUM(CH6:CJ6)</f>
        <v>0</v>
      </c>
      <c r="CL6" s="2"/>
      <c r="CM6" s="52">
        <f>skupno!D8</f>
        <v>5.3076275663011145</v>
      </c>
      <c r="CN6" s="87">
        <f>CH6*CM6</f>
        <v>0</v>
      </c>
      <c r="CO6" s="87">
        <f>CI6*CM6</f>
        <v>0</v>
      </c>
      <c r="CP6" s="87">
        <f>CJ6*CM6</f>
        <v>0</v>
      </c>
      <c r="CQ6" s="88">
        <f>SUM(CN6:CP6)</f>
        <v>0</v>
      </c>
      <c r="CR6" s="2"/>
      <c r="CS6" s="46">
        <v>5</v>
      </c>
      <c r="CT6" s="90" t="s">
        <v>111</v>
      </c>
      <c r="CU6" s="47"/>
      <c r="CV6" s="47"/>
      <c r="CW6" s="44"/>
      <c r="CX6" s="47"/>
      <c r="CY6" s="48"/>
      <c r="CZ6" s="68"/>
      <c r="DA6" s="154"/>
      <c r="DB6" s="49"/>
      <c r="DC6" s="49"/>
      <c r="DD6" s="49"/>
      <c r="DE6" s="2"/>
      <c r="DF6" s="50">
        <f>CV6*CZ6*DK2*DB6</f>
        <v>0</v>
      </c>
      <c r="DG6" s="50">
        <f>CV6*CZ6*DK2*DC6</f>
        <v>0</v>
      </c>
      <c r="DH6" s="50">
        <f>CV6*CZ6*DK2*DD6</f>
        <v>0</v>
      </c>
      <c r="DI6" s="51">
        <f>SUM(DF6:DH6)</f>
        <v>0</v>
      </c>
      <c r="DJ6" s="2"/>
      <c r="DK6" s="52">
        <f>skupno!D8</f>
        <v>5.3076275663011145</v>
      </c>
      <c r="DL6" s="87">
        <f>DF6*DK6</f>
        <v>0</v>
      </c>
      <c r="DM6" s="87">
        <f>DG6*DK6</f>
        <v>0</v>
      </c>
      <c r="DN6" s="87">
        <f>DH6*DK6</f>
        <v>0</v>
      </c>
      <c r="DO6" s="88">
        <f>SUM(DL6:DN6)</f>
        <v>0</v>
      </c>
      <c r="DP6" s="2"/>
      <c r="DQ6" s="46">
        <v>6</v>
      </c>
      <c r="DR6" s="90" t="s">
        <v>111</v>
      </c>
      <c r="DS6" s="47">
        <v>10</v>
      </c>
      <c r="DT6" s="47">
        <v>45</v>
      </c>
      <c r="DU6" s="44"/>
      <c r="DV6" s="47">
        <v>1</v>
      </c>
      <c r="DW6" s="48">
        <v>10</v>
      </c>
      <c r="DX6" s="68">
        <v>1</v>
      </c>
      <c r="DY6" s="154"/>
      <c r="DZ6" s="49">
        <v>0.5</v>
      </c>
      <c r="EA6" s="49">
        <v>1</v>
      </c>
      <c r="EB6" s="49"/>
      <c r="EC6" s="2"/>
      <c r="ED6" s="50">
        <f>DT6*DX6*EI2*DZ6</f>
        <v>22.5</v>
      </c>
      <c r="EE6" s="50">
        <f>DT6*DX6*EI2*EA6</f>
        <v>45</v>
      </c>
      <c r="EF6" s="50">
        <f>DT6*DX6*EI2*EB6</f>
        <v>0</v>
      </c>
      <c r="EG6" s="51">
        <f>SUM(ED6:EF6)</f>
        <v>67.5</v>
      </c>
      <c r="EH6" s="2"/>
      <c r="EI6" s="52">
        <f>skupno!D8</f>
        <v>5.3076275663011145</v>
      </c>
      <c r="EJ6" s="87">
        <f>ED6*EI6</f>
        <v>119.42162024177507</v>
      </c>
      <c r="EK6" s="87">
        <f>EE6*EI6</f>
        <v>238.84324048355015</v>
      </c>
      <c r="EL6" s="87">
        <f>EF6*EI6</f>
        <v>0</v>
      </c>
      <c r="EM6" s="88">
        <f>SUM(EJ6:EL6)</f>
        <v>358.26486072532521</v>
      </c>
      <c r="EN6" s="2"/>
      <c r="EO6" s="46">
        <v>7</v>
      </c>
      <c r="EP6" s="90" t="s">
        <v>111</v>
      </c>
      <c r="EQ6" s="47"/>
      <c r="ER6" s="47"/>
      <c r="ES6" s="44"/>
      <c r="ET6" s="47"/>
      <c r="EU6" s="48"/>
      <c r="EV6" s="68"/>
      <c r="EW6" s="154"/>
      <c r="EX6" s="49"/>
      <c r="EY6" s="49"/>
      <c r="EZ6" s="49"/>
      <c r="FA6" s="2"/>
      <c r="FB6" s="50">
        <f>ER6*EV6*FG2*EX6</f>
        <v>0</v>
      </c>
      <c r="FC6" s="50">
        <f>ER6*EV6*FG2*EY6</f>
        <v>0</v>
      </c>
      <c r="FD6" s="50">
        <f>ER6*EV6*FG2*EZ6</f>
        <v>0</v>
      </c>
      <c r="FE6" s="51">
        <f>SUM(FB6:FD6)</f>
        <v>0</v>
      </c>
      <c r="FF6" s="2"/>
      <c r="FG6" s="52">
        <f>skupno!D8</f>
        <v>5.3076275663011145</v>
      </c>
      <c r="FH6" s="87">
        <f>FB6*FG6</f>
        <v>0</v>
      </c>
      <c r="FI6" s="87">
        <f>FC6*FG6</f>
        <v>0</v>
      </c>
      <c r="FJ6" s="87">
        <f>FD6*FG6</f>
        <v>0</v>
      </c>
      <c r="FK6" s="88">
        <f>SUM(FH6:FJ6)</f>
        <v>0</v>
      </c>
      <c r="FL6" s="2"/>
    </row>
    <row r="7" spans="1:168" ht="12.75" customHeight="1" x14ac:dyDescent="0.2">
      <c r="A7" s="46">
        <v>1</v>
      </c>
      <c r="B7" s="90" t="s">
        <v>44</v>
      </c>
      <c r="C7" s="47"/>
      <c r="D7" s="47"/>
      <c r="E7" s="44"/>
      <c r="F7" s="47"/>
      <c r="G7" s="48"/>
      <c r="H7" s="68"/>
      <c r="I7" s="154"/>
      <c r="J7" s="49"/>
      <c r="K7" s="49"/>
      <c r="L7" s="49"/>
      <c r="M7" s="2"/>
      <c r="N7" s="50">
        <f>D7*H7*S2*J7</f>
        <v>0</v>
      </c>
      <c r="O7" s="50">
        <f>D7*H7*S2*K7</f>
        <v>0</v>
      </c>
      <c r="P7" s="50">
        <f>D7*H7*S2*L7</f>
        <v>0</v>
      </c>
      <c r="Q7" s="51">
        <f>SUM(N7:P7)</f>
        <v>0</v>
      </c>
      <c r="R7" s="2"/>
      <c r="S7" s="52">
        <f>S6</f>
        <v>5.3076275663011145</v>
      </c>
      <c r="T7" s="87">
        <f t="shared" ref="T7:T8" si="0">N7*S7</f>
        <v>0</v>
      </c>
      <c r="U7" s="87">
        <f t="shared" ref="U7" si="1">O7*S7</f>
        <v>0</v>
      </c>
      <c r="V7" s="87">
        <f t="shared" ref="V7:V8" si="2">P7*S7</f>
        <v>0</v>
      </c>
      <c r="W7" s="88">
        <f t="shared" ref="W7:W8" si="3">SUM(T7:V7)</f>
        <v>0</v>
      </c>
      <c r="X7" s="2"/>
      <c r="Y7" s="46">
        <v>2</v>
      </c>
      <c r="Z7" s="90" t="s">
        <v>44</v>
      </c>
      <c r="AA7" s="47"/>
      <c r="AB7" s="47"/>
      <c r="AC7" s="44"/>
      <c r="AD7" s="47"/>
      <c r="AE7" s="48"/>
      <c r="AF7" s="68"/>
      <c r="AG7" s="154"/>
      <c r="AH7" s="49"/>
      <c r="AI7" s="49"/>
      <c r="AJ7" s="49"/>
      <c r="AK7" s="2"/>
      <c r="AL7" s="50">
        <f>AB7*AF7*AQ2*AH7</f>
        <v>0</v>
      </c>
      <c r="AM7" s="50">
        <f>AB7*AF7*AQ2*AI7</f>
        <v>0</v>
      </c>
      <c r="AN7" s="50">
        <f>AB7*AF7*AQ2*AJ7</f>
        <v>0</v>
      </c>
      <c r="AO7" s="51">
        <f>SUM(AL7:AN7)</f>
        <v>0</v>
      </c>
      <c r="AP7" s="2"/>
      <c r="AQ7" s="52">
        <f>AQ6</f>
        <v>5.3076275663011145</v>
      </c>
      <c r="AR7" s="87">
        <f t="shared" ref="AR7:AR8" si="4">AL7*AQ7</f>
        <v>0</v>
      </c>
      <c r="AS7" s="87">
        <f t="shared" ref="AS7" si="5">AM7*AQ7</f>
        <v>0</v>
      </c>
      <c r="AT7" s="87">
        <f t="shared" ref="AT7:AT8" si="6">AN7*AQ7</f>
        <v>0</v>
      </c>
      <c r="AU7" s="88">
        <f t="shared" ref="AU7:AU8" si="7">SUM(AR7:AT7)</f>
        <v>0</v>
      </c>
      <c r="AV7" s="2"/>
      <c r="AW7" s="46">
        <v>3</v>
      </c>
      <c r="AX7" s="90" t="s">
        <v>44</v>
      </c>
      <c r="AY7" s="47"/>
      <c r="AZ7" s="47"/>
      <c r="BA7" s="44"/>
      <c r="BB7" s="47"/>
      <c r="BC7" s="48"/>
      <c r="BD7" s="68"/>
      <c r="BE7" s="154"/>
      <c r="BF7" s="49"/>
      <c r="BG7" s="49"/>
      <c r="BH7" s="49"/>
      <c r="BI7" s="2"/>
      <c r="BJ7" s="50">
        <f>AZ7*BD7*BO2*BF7</f>
        <v>0</v>
      </c>
      <c r="BK7" s="50">
        <f>AZ7*BD7*BO2*BG7</f>
        <v>0</v>
      </c>
      <c r="BL7" s="50">
        <f>AZ7*BD7*BO2*BH7</f>
        <v>0</v>
      </c>
      <c r="BM7" s="51">
        <f>SUM(BJ7:BL7)</f>
        <v>0</v>
      </c>
      <c r="BN7" s="2"/>
      <c r="BO7" s="52">
        <f>BO6</f>
        <v>5.3076275663011145</v>
      </c>
      <c r="BP7" s="87">
        <f t="shared" ref="BP7:BP8" si="8">BJ7*BO7</f>
        <v>0</v>
      </c>
      <c r="BQ7" s="87">
        <f t="shared" ref="BQ7" si="9">BK7*BO7</f>
        <v>0</v>
      </c>
      <c r="BR7" s="87">
        <f t="shared" ref="BR7:BR8" si="10">BL7*BO7</f>
        <v>0</v>
      </c>
      <c r="BS7" s="88">
        <f t="shared" ref="BS7:BS8" si="11">SUM(BP7:BR7)</f>
        <v>0</v>
      </c>
      <c r="BT7" s="2"/>
      <c r="BU7" s="46">
        <v>4</v>
      </c>
      <c r="BV7" s="90" t="s">
        <v>44</v>
      </c>
      <c r="BW7" s="47"/>
      <c r="BX7" s="47"/>
      <c r="BY7" s="44"/>
      <c r="BZ7" s="47"/>
      <c r="CA7" s="48"/>
      <c r="CB7" s="68"/>
      <c r="CC7" s="154"/>
      <c r="CD7" s="49"/>
      <c r="CE7" s="49"/>
      <c r="CF7" s="49"/>
      <c r="CG7" s="2"/>
      <c r="CH7" s="50">
        <f>BX7*CB7*CM2*CD7</f>
        <v>0</v>
      </c>
      <c r="CI7" s="50">
        <f>BX7*CB7*CM2*CE7</f>
        <v>0</v>
      </c>
      <c r="CJ7" s="50">
        <f>BX7*CB7*CM2*CF7</f>
        <v>0</v>
      </c>
      <c r="CK7" s="51">
        <f>SUM(CH7:CJ7)</f>
        <v>0</v>
      </c>
      <c r="CL7" s="2"/>
      <c r="CM7" s="52">
        <f>CM6</f>
        <v>5.3076275663011145</v>
      </c>
      <c r="CN7" s="87">
        <f t="shared" ref="CN7:CN8" si="12">CH7*CM7</f>
        <v>0</v>
      </c>
      <c r="CO7" s="87">
        <f t="shared" ref="CO7" si="13">CI7*CM7</f>
        <v>0</v>
      </c>
      <c r="CP7" s="87">
        <f t="shared" ref="CP7:CP8" si="14">CJ7*CM7</f>
        <v>0</v>
      </c>
      <c r="CQ7" s="88">
        <f t="shared" ref="CQ7:CQ8" si="15">SUM(CN7:CP7)</f>
        <v>0</v>
      </c>
      <c r="CR7" s="2"/>
      <c r="CS7" s="46">
        <v>5</v>
      </c>
      <c r="CT7" s="90" t="s">
        <v>44</v>
      </c>
      <c r="CU7" s="47"/>
      <c r="CV7" s="47"/>
      <c r="CW7" s="44"/>
      <c r="CX7" s="47"/>
      <c r="CY7" s="48"/>
      <c r="CZ7" s="68"/>
      <c r="DA7" s="154"/>
      <c r="DB7" s="49"/>
      <c r="DC7" s="49"/>
      <c r="DD7" s="49"/>
      <c r="DE7" s="2"/>
      <c r="DF7" s="50">
        <f>CV7*CZ7*DK2*DB7</f>
        <v>0</v>
      </c>
      <c r="DG7" s="50">
        <f>CV7*CZ7*DK2*DC7</f>
        <v>0</v>
      </c>
      <c r="DH7" s="50">
        <f>CV7*CZ7*DK2*DD7</f>
        <v>0</v>
      </c>
      <c r="DI7" s="51">
        <f>SUM(DF7:DH7)</f>
        <v>0</v>
      </c>
      <c r="DJ7" s="2"/>
      <c r="DK7" s="52">
        <f>DK6</f>
        <v>5.3076275663011145</v>
      </c>
      <c r="DL7" s="87">
        <f t="shared" ref="DL7:DL8" si="16">DF7*DK7</f>
        <v>0</v>
      </c>
      <c r="DM7" s="87">
        <f t="shared" ref="DM7" si="17">DG7*DK7</f>
        <v>0</v>
      </c>
      <c r="DN7" s="87">
        <f t="shared" ref="DN7:DN8" si="18">DH7*DK7</f>
        <v>0</v>
      </c>
      <c r="DO7" s="88">
        <f t="shared" ref="DO7:DO8" si="19">SUM(DL7:DN7)</f>
        <v>0</v>
      </c>
      <c r="DP7" s="2"/>
      <c r="DQ7" s="46">
        <v>6</v>
      </c>
      <c r="DR7" s="90" t="s">
        <v>44</v>
      </c>
      <c r="DS7" s="47">
        <v>20</v>
      </c>
      <c r="DT7" s="47">
        <v>60</v>
      </c>
      <c r="DU7" s="44"/>
      <c r="DV7" s="47">
        <v>1</v>
      </c>
      <c r="DW7" s="48">
        <v>22</v>
      </c>
      <c r="DX7" s="68">
        <v>1</v>
      </c>
      <c r="DY7" s="154"/>
      <c r="DZ7" s="49">
        <v>0.5</v>
      </c>
      <c r="EA7" s="49">
        <v>1</v>
      </c>
      <c r="EB7" s="49"/>
      <c r="EC7" s="2"/>
      <c r="ED7" s="50">
        <f>DT7*DX7*EI2*DZ7</f>
        <v>30</v>
      </c>
      <c r="EE7" s="50">
        <f>DT7*DX7*EI2*EA7</f>
        <v>60</v>
      </c>
      <c r="EF7" s="50">
        <f>DT7*DX7*EI2*EB7</f>
        <v>0</v>
      </c>
      <c r="EG7" s="51">
        <f>SUM(ED7:EF7)</f>
        <v>90</v>
      </c>
      <c r="EH7" s="2"/>
      <c r="EI7" s="52">
        <f>EI6</f>
        <v>5.3076275663011145</v>
      </c>
      <c r="EJ7" s="87">
        <f t="shared" ref="EJ7:EJ8" si="20">ED7*EI7</f>
        <v>159.22882698903345</v>
      </c>
      <c r="EK7" s="87">
        <f t="shared" ref="EK7" si="21">EE7*EI7</f>
        <v>318.4576539780669</v>
      </c>
      <c r="EL7" s="87">
        <f t="shared" ref="EL7:EL8" si="22">EF7*EI7</f>
        <v>0</v>
      </c>
      <c r="EM7" s="88">
        <f t="shared" ref="EM7:EM8" si="23">SUM(EJ7:EL7)</f>
        <v>477.68648096710035</v>
      </c>
      <c r="EN7" s="2"/>
      <c r="EO7" s="46">
        <v>7</v>
      </c>
      <c r="EP7" s="90" t="s">
        <v>44</v>
      </c>
      <c r="EQ7" s="47"/>
      <c r="ER7" s="47"/>
      <c r="ES7" s="44"/>
      <c r="ET7" s="47"/>
      <c r="EU7" s="48"/>
      <c r="EV7" s="68"/>
      <c r="EW7" s="154"/>
      <c r="EX7" s="49"/>
      <c r="EY7" s="49"/>
      <c r="EZ7" s="49"/>
      <c r="FA7" s="2"/>
      <c r="FB7" s="50">
        <f>ER7*EV7*FG2*EX7</f>
        <v>0</v>
      </c>
      <c r="FC7" s="50">
        <f>ER7*EV7*FG2*EY7</f>
        <v>0</v>
      </c>
      <c r="FD7" s="50">
        <f>ER7*EV7*FG2*EZ7</f>
        <v>0</v>
      </c>
      <c r="FE7" s="51">
        <f>SUM(FB7:FD7)</f>
        <v>0</v>
      </c>
      <c r="FF7" s="2"/>
      <c r="FG7" s="52">
        <f>FG6</f>
        <v>5.3076275663011145</v>
      </c>
      <c r="FH7" s="87">
        <f t="shared" ref="FH7:FH8" si="24">FB7*FG7</f>
        <v>0</v>
      </c>
      <c r="FI7" s="87">
        <f t="shared" ref="FI7" si="25">FC7*FG7</f>
        <v>0</v>
      </c>
      <c r="FJ7" s="87">
        <f t="shared" ref="FJ7:FJ8" si="26">FD7*FG7</f>
        <v>0</v>
      </c>
      <c r="FK7" s="88">
        <f t="shared" ref="FK7:FK8" si="27">SUM(FH7:FJ7)</f>
        <v>0</v>
      </c>
      <c r="FL7" s="2"/>
    </row>
    <row r="8" spans="1:168" ht="12.75" customHeight="1" x14ac:dyDescent="0.2">
      <c r="A8" s="46">
        <v>1</v>
      </c>
      <c r="B8" s="90" t="s">
        <v>45</v>
      </c>
      <c r="C8" s="47"/>
      <c r="D8" s="47"/>
      <c r="E8" s="44"/>
      <c r="F8" s="47"/>
      <c r="G8" s="48"/>
      <c r="H8" s="68"/>
      <c r="I8" s="154"/>
      <c r="J8" s="49"/>
      <c r="K8" s="49"/>
      <c r="L8" s="49"/>
      <c r="M8" s="53"/>
      <c r="N8" s="50">
        <f>D8*H8*S2*J8</f>
        <v>0</v>
      </c>
      <c r="O8" s="50">
        <f>D8*H8*S2*K8</f>
        <v>0</v>
      </c>
      <c r="P8" s="50">
        <f>D8*H8*S2*L8</f>
        <v>0</v>
      </c>
      <c r="Q8" s="51">
        <f>SUM(N8:P8)</f>
        <v>0</v>
      </c>
      <c r="R8" s="2"/>
      <c r="S8" s="52">
        <f>S6</f>
        <v>5.3076275663011145</v>
      </c>
      <c r="T8" s="87">
        <f t="shared" si="0"/>
        <v>0</v>
      </c>
      <c r="U8" s="87">
        <f>O8*S8</f>
        <v>0</v>
      </c>
      <c r="V8" s="87">
        <f t="shared" si="2"/>
        <v>0</v>
      </c>
      <c r="W8" s="88">
        <f t="shared" si="3"/>
        <v>0</v>
      </c>
      <c r="X8" s="2"/>
      <c r="Y8" s="46">
        <v>2</v>
      </c>
      <c r="Z8" s="90" t="s">
        <v>45</v>
      </c>
      <c r="AA8" s="47"/>
      <c r="AB8" s="47"/>
      <c r="AC8" s="44"/>
      <c r="AD8" s="47"/>
      <c r="AE8" s="48"/>
      <c r="AF8" s="68"/>
      <c r="AG8" s="154"/>
      <c r="AH8" s="49"/>
      <c r="AI8" s="49"/>
      <c r="AJ8" s="49"/>
      <c r="AK8" s="53"/>
      <c r="AL8" s="50">
        <f>AB8*AF8*AQ2*AH8</f>
        <v>0</v>
      </c>
      <c r="AM8" s="50">
        <f>AB8*AF8*AQ2*AI8</f>
        <v>0</v>
      </c>
      <c r="AN8" s="50">
        <f>AB8*AF8*AQ2*AJ8</f>
        <v>0</v>
      </c>
      <c r="AO8" s="51">
        <f>SUM(AL8:AN8)</f>
        <v>0</v>
      </c>
      <c r="AP8" s="2"/>
      <c r="AQ8" s="52">
        <f>AQ6</f>
        <v>5.3076275663011145</v>
      </c>
      <c r="AR8" s="87">
        <f t="shared" si="4"/>
        <v>0</v>
      </c>
      <c r="AS8" s="87">
        <f>AM8*AQ8</f>
        <v>0</v>
      </c>
      <c r="AT8" s="87">
        <f t="shared" si="6"/>
        <v>0</v>
      </c>
      <c r="AU8" s="88">
        <f t="shared" si="7"/>
        <v>0</v>
      </c>
      <c r="AV8" s="2"/>
      <c r="AW8" s="46">
        <v>3</v>
      </c>
      <c r="AX8" s="90" t="s">
        <v>45</v>
      </c>
      <c r="AY8" s="47"/>
      <c r="AZ8" s="47"/>
      <c r="BA8" s="44"/>
      <c r="BB8" s="47"/>
      <c r="BC8" s="48"/>
      <c r="BD8" s="68"/>
      <c r="BE8" s="154"/>
      <c r="BF8" s="49"/>
      <c r="BG8" s="49"/>
      <c r="BH8" s="49"/>
      <c r="BI8" s="53"/>
      <c r="BJ8" s="50">
        <f>AZ8*BD8*BO2*BF8</f>
        <v>0</v>
      </c>
      <c r="BK8" s="50">
        <f>AZ8*BD8*BO2*BG8</f>
        <v>0</v>
      </c>
      <c r="BL8" s="50">
        <f>AZ8*BD8*BO2*BH8</f>
        <v>0</v>
      </c>
      <c r="BM8" s="51">
        <f>SUM(BJ8:BL8)</f>
        <v>0</v>
      </c>
      <c r="BN8" s="2"/>
      <c r="BO8" s="52">
        <f>BO6</f>
        <v>5.3076275663011145</v>
      </c>
      <c r="BP8" s="87">
        <f t="shared" si="8"/>
        <v>0</v>
      </c>
      <c r="BQ8" s="87">
        <f>BK8*BO8</f>
        <v>0</v>
      </c>
      <c r="BR8" s="87">
        <f t="shared" si="10"/>
        <v>0</v>
      </c>
      <c r="BS8" s="88">
        <f t="shared" si="11"/>
        <v>0</v>
      </c>
      <c r="BT8" s="2"/>
      <c r="BU8" s="46">
        <v>4</v>
      </c>
      <c r="BV8" s="90" t="s">
        <v>45</v>
      </c>
      <c r="BW8" s="47"/>
      <c r="BX8" s="47"/>
      <c r="BY8" s="44"/>
      <c r="BZ8" s="47"/>
      <c r="CA8" s="48"/>
      <c r="CB8" s="68"/>
      <c r="CC8" s="154"/>
      <c r="CD8" s="49"/>
      <c r="CE8" s="49"/>
      <c r="CF8" s="49"/>
      <c r="CG8" s="53"/>
      <c r="CH8" s="50">
        <f>BX8*CB8*CM2*CD8</f>
        <v>0</v>
      </c>
      <c r="CI8" s="50">
        <f>BX8*CB8*CM2*CE8</f>
        <v>0</v>
      </c>
      <c r="CJ8" s="50">
        <f>BX8*CB8*CM2*CF8</f>
        <v>0</v>
      </c>
      <c r="CK8" s="51">
        <f>SUM(CH8:CJ8)</f>
        <v>0</v>
      </c>
      <c r="CL8" s="2"/>
      <c r="CM8" s="52">
        <f>CM6</f>
        <v>5.3076275663011145</v>
      </c>
      <c r="CN8" s="87">
        <f t="shared" si="12"/>
        <v>0</v>
      </c>
      <c r="CO8" s="87">
        <f>CI8*CM8</f>
        <v>0</v>
      </c>
      <c r="CP8" s="87">
        <f t="shared" si="14"/>
        <v>0</v>
      </c>
      <c r="CQ8" s="88">
        <f t="shared" si="15"/>
        <v>0</v>
      </c>
      <c r="CR8" s="2"/>
      <c r="CS8" s="46">
        <v>5</v>
      </c>
      <c r="CT8" s="90" t="s">
        <v>45</v>
      </c>
      <c r="CU8" s="47"/>
      <c r="CV8" s="47"/>
      <c r="CW8" s="44"/>
      <c r="CX8" s="47"/>
      <c r="CY8" s="48"/>
      <c r="CZ8" s="68"/>
      <c r="DA8" s="154"/>
      <c r="DB8" s="49"/>
      <c r="DC8" s="49"/>
      <c r="DD8" s="49"/>
      <c r="DE8" s="53"/>
      <c r="DF8" s="50">
        <f>CV8*CZ8*DK2*DB8</f>
        <v>0</v>
      </c>
      <c r="DG8" s="50">
        <f>CV8*CZ8*DK2*DC8</f>
        <v>0</v>
      </c>
      <c r="DH8" s="50">
        <f>CV8*CZ8*DK2*DD8</f>
        <v>0</v>
      </c>
      <c r="DI8" s="51">
        <f>SUM(DF8:DH8)</f>
        <v>0</v>
      </c>
      <c r="DJ8" s="2"/>
      <c r="DK8" s="52">
        <f>DK6</f>
        <v>5.3076275663011145</v>
      </c>
      <c r="DL8" s="87">
        <f t="shared" si="16"/>
        <v>0</v>
      </c>
      <c r="DM8" s="87">
        <f>DG8*DK8</f>
        <v>0</v>
      </c>
      <c r="DN8" s="87">
        <f t="shared" si="18"/>
        <v>0</v>
      </c>
      <c r="DO8" s="88">
        <f t="shared" si="19"/>
        <v>0</v>
      </c>
      <c r="DP8" s="2"/>
      <c r="DQ8" s="46">
        <v>6</v>
      </c>
      <c r="DR8" s="90" t="s">
        <v>45</v>
      </c>
      <c r="DS8" s="47">
        <v>20</v>
      </c>
      <c r="DT8" s="47">
        <v>60</v>
      </c>
      <c r="DU8" s="44"/>
      <c r="DV8" s="47">
        <v>1</v>
      </c>
      <c r="DW8" s="48">
        <v>20</v>
      </c>
      <c r="DX8" s="68">
        <v>1</v>
      </c>
      <c r="DY8" s="154"/>
      <c r="DZ8" s="49">
        <v>0.5</v>
      </c>
      <c r="EA8" s="49">
        <v>1</v>
      </c>
      <c r="EB8" s="49"/>
      <c r="EC8" s="53"/>
      <c r="ED8" s="50">
        <f>DT8*DX8*EI2*DZ8</f>
        <v>30</v>
      </c>
      <c r="EE8" s="50">
        <f>DT8*DX8*EI2*EA8</f>
        <v>60</v>
      </c>
      <c r="EF8" s="50">
        <f>DT8*DX8*EI2*EB8</f>
        <v>0</v>
      </c>
      <c r="EG8" s="51">
        <f>SUM(ED8:EF8)</f>
        <v>90</v>
      </c>
      <c r="EH8" s="2"/>
      <c r="EI8" s="52">
        <f>EI6</f>
        <v>5.3076275663011145</v>
      </c>
      <c r="EJ8" s="87">
        <f t="shared" si="20"/>
        <v>159.22882698903345</v>
      </c>
      <c r="EK8" s="87">
        <f>EE8*EI8</f>
        <v>318.4576539780669</v>
      </c>
      <c r="EL8" s="87">
        <f t="shared" si="22"/>
        <v>0</v>
      </c>
      <c r="EM8" s="88">
        <f t="shared" si="23"/>
        <v>477.68648096710035</v>
      </c>
      <c r="EN8" s="2"/>
      <c r="EO8" s="46">
        <v>7</v>
      </c>
      <c r="EP8" s="90" t="s">
        <v>45</v>
      </c>
      <c r="EQ8" s="47"/>
      <c r="ER8" s="47"/>
      <c r="ES8" s="44"/>
      <c r="ET8" s="47"/>
      <c r="EU8" s="48"/>
      <c r="EV8" s="68"/>
      <c r="EW8" s="154"/>
      <c r="EX8" s="49"/>
      <c r="EY8" s="49"/>
      <c r="EZ8" s="49"/>
      <c r="FA8" s="53"/>
      <c r="FB8" s="50">
        <f>ER8*EV8*FG2*EX8</f>
        <v>0</v>
      </c>
      <c r="FC8" s="50">
        <f>ER8*EV8*FG2*EY8</f>
        <v>0</v>
      </c>
      <c r="FD8" s="50">
        <f>ER8*EV8*FG2*EZ8</f>
        <v>0</v>
      </c>
      <c r="FE8" s="51">
        <f>SUM(FB8:FD8)</f>
        <v>0</v>
      </c>
      <c r="FF8" s="2"/>
      <c r="FG8" s="52">
        <f>FG6</f>
        <v>5.3076275663011145</v>
      </c>
      <c r="FH8" s="87">
        <f t="shared" si="24"/>
        <v>0</v>
      </c>
      <c r="FI8" s="87">
        <f>FC8*FG8</f>
        <v>0</v>
      </c>
      <c r="FJ8" s="87">
        <f t="shared" si="26"/>
        <v>0</v>
      </c>
      <c r="FK8" s="88">
        <f t="shared" si="27"/>
        <v>0</v>
      </c>
      <c r="FL8" s="2"/>
    </row>
    <row r="9" spans="1:168" ht="5.0999999999999996" customHeight="1" x14ac:dyDescent="0.2">
      <c r="A9" s="2"/>
      <c r="B9" s="91"/>
      <c r="C9" s="2"/>
      <c r="D9" s="2"/>
      <c r="E9" s="44"/>
      <c r="F9" s="43"/>
      <c r="G9" s="2"/>
      <c r="H9" s="2"/>
      <c r="I9" s="44"/>
      <c r="J9" s="2"/>
      <c r="K9" s="2"/>
      <c r="L9" s="2"/>
      <c r="M9" s="2"/>
      <c r="N9" s="2"/>
      <c r="O9" s="2"/>
      <c r="P9" s="2"/>
      <c r="Q9" s="2"/>
      <c r="R9" s="2"/>
      <c r="S9" s="54"/>
      <c r="T9" s="2"/>
      <c r="U9" s="2"/>
      <c r="V9" s="2"/>
      <c r="W9" s="2"/>
      <c r="X9" s="2"/>
      <c r="Y9" s="2"/>
      <c r="Z9" s="91"/>
      <c r="AA9" s="2"/>
      <c r="AB9" s="2"/>
      <c r="AC9" s="44"/>
      <c r="AD9" s="43"/>
      <c r="AE9" s="2"/>
      <c r="AF9" s="2"/>
      <c r="AG9" s="44"/>
      <c r="AH9" s="2"/>
      <c r="AI9" s="2"/>
      <c r="AJ9" s="2"/>
      <c r="AK9" s="2"/>
      <c r="AL9" s="2"/>
      <c r="AM9" s="2"/>
      <c r="AN9" s="2"/>
      <c r="AO9" s="2"/>
      <c r="AP9" s="2"/>
      <c r="AQ9" s="54"/>
      <c r="AR9" s="2"/>
      <c r="AS9" s="2"/>
      <c r="AT9" s="2"/>
      <c r="AU9" s="2"/>
      <c r="AV9" s="2"/>
      <c r="AW9" s="2"/>
      <c r="AX9" s="91"/>
      <c r="AY9" s="2"/>
      <c r="AZ9" s="2"/>
      <c r="BA9" s="44"/>
      <c r="BB9" s="43"/>
      <c r="BC9" s="2"/>
      <c r="BD9" s="2"/>
      <c r="BE9" s="44"/>
      <c r="BF9" s="2"/>
      <c r="BG9" s="2"/>
      <c r="BH9" s="2"/>
      <c r="BI9" s="2"/>
      <c r="BJ9" s="2"/>
      <c r="BK9" s="2"/>
      <c r="BL9" s="2"/>
      <c r="BM9" s="2"/>
      <c r="BN9" s="2"/>
      <c r="BO9" s="54"/>
      <c r="BP9" s="2"/>
      <c r="BQ9" s="2"/>
      <c r="BR9" s="2"/>
      <c r="BS9" s="2"/>
      <c r="BT9" s="2"/>
      <c r="BU9" s="2"/>
      <c r="BV9" s="91"/>
      <c r="BW9" s="2"/>
      <c r="BX9" s="2"/>
      <c r="BY9" s="44"/>
      <c r="BZ9" s="43"/>
      <c r="CA9" s="2"/>
      <c r="CB9" s="2"/>
      <c r="CC9" s="44"/>
      <c r="CD9" s="2"/>
      <c r="CE9" s="2"/>
      <c r="CF9" s="2"/>
      <c r="CG9" s="2"/>
      <c r="CH9" s="2"/>
      <c r="CI9" s="2"/>
      <c r="CJ9" s="2"/>
      <c r="CK9" s="2"/>
      <c r="CL9" s="2"/>
      <c r="CM9" s="54"/>
      <c r="CN9" s="2"/>
      <c r="CO9" s="2"/>
      <c r="CP9" s="2"/>
      <c r="CQ9" s="2"/>
      <c r="CR9" s="2"/>
      <c r="CS9" s="2"/>
      <c r="CT9" s="91"/>
      <c r="CU9" s="2"/>
      <c r="CV9" s="2"/>
      <c r="CW9" s="44"/>
      <c r="CX9" s="43"/>
      <c r="CY9" s="2"/>
      <c r="CZ9" s="2"/>
      <c r="DA9" s="44"/>
      <c r="DB9" s="2"/>
      <c r="DC9" s="2"/>
      <c r="DD9" s="2"/>
      <c r="DE9" s="2"/>
      <c r="DF9" s="2"/>
      <c r="DG9" s="2"/>
      <c r="DH9" s="2"/>
      <c r="DI9" s="2"/>
      <c r="DJ9" s="2"/>
      <c r="DK9" s="54"/>
      <c r="DL9" s="2"/>
      <c r="DM9" s="2"/>
      <c r="DN9" s="2"/>
      <c r="DO9" s="2"/>
      <c r="DP9" s="2"/>
      <c r="DQ9" s="2"/>
      <c r="DR9" s="91"/>
      <c r="DS9" s="2"/>
      <c r="DT9" s="2"/>
      <c r="DU9" s="44"/>
      <c r="DV9" s="43"/>
      <c r="DW9" s="2"/>
      <c r="DX9" s="2"/>
      <c r="DY9" s="44"/>
      <c r="DZ9" s="2"/>
      <c r="EA9" s="2"/>
      <c r="EB9" s="2"/>
      <c r="EC9" s="2"/>
      <c r="ED9" s="2"/>
      <c r="EE9" s="2"/>
      <c r="EF9" s="2"/>
      <c r="EG9" s="2"/>
      <c r="EH9" s="2"/>
      <c r="EI9" s="54"/>
      <c r="EJ9" s="2"/>
      <c r="EK9" s="2"/>
      <c r="EL9" s="2"/>
      <c r="EM9" s="2"/>
      <c r="EN9" s="2"/>
      <c r="EO9" s="2"/>
      <c r="EP9" s="91"/>
      <c r="EQ9" s="2"/>
      <c r="ER9" s="2"/>
      <c r="ES9" s="44"/>
      <c r="ET9" s="43"/>
      <c r="EU9" s="2"/>
      <c r="EV9" s="2"/>
      <c r="EW9" s="44"/>
      <c r="EX9" s="2"/>
      <c r="EY9" s="2"/>
      <c r="EZ9" s="2"/>
      <c r="FA9" s="2"/>
      <c r="FB9" s="2"/>
      <c r="FC9" s="2"/>
      <c r="FD9" s="2"/>
      <c r="FE9" s="2"/>
      <c r="FF9" s="2"/>
      <c r="FG9" s="54"/>
      <c r="FH9" s="2"/>
      <c r="FI9" s="2"/>
      <c r="FJ9" s="2"/>
      <c r="FK9" s="2"/>
      <c r="FL9" s="2"/>
    </row>
    <row r="10" spans="1:168" ht="20.100000000000001" customHeight="1" x14ac:dyDescent="0.2">
      <c r="A10" s="2"/>
      <c r="B10" s="89" t="s">
        <v>113</v>
      </c>
      <c r="C10" s="78" t="s">
        <v>97</v>
      </c>
      <c r="D10" s="78" t="s">
        <v>98</v>
      </c>
      <c r="E10" s="79"/>
      <c r="F10" s="80" t="s">
        <v>29</v>
      </c>
      <c r="G10" s="78" t="s">
        <v>30</v>
      </c>
      <c r="H10" s="78" t="s">
        <v>31</v>
      </c>
      <c r="I10" s="81"/>
      <c r="J10" s="82" t="s">
        <v>32</v>
      </c>
      <c r="K10" s="82" t="s">
        <v>33</v>
      </c>
      <c r="L10" s="82" t="s">
        <v>34</v>
      </c>
      <c r="M10" s="53"/>
      <c r="N10" s="82" t="s">
        <v>35</v>
      </c>
      <c r="O10" s="82" t="s">
        <v>36</v>
      </c>
      <c r="P10" s="82" t="s">
        <v>37</v>
      </c>
      <c r="Q10" s="83" t="s">
        <v>38</v>
      </c>
      <c r="R10" s="2"/>
      <c r="S10" s="84" t="s">
        <v>39</v>
      </c>
      <c r="T10" s="82" t="s">
        <v>40</v>
      </c>
      <c r="U10" s="82" t="s">
        <v>41</v>
      </c>
      <c r="V10" s="82" t="s">
        <v>42</v>
      </c>
      <c r="W10" s="83" t="s">
        <v>43</v>
      </c>
      <c r="X10" s="2"/>
      <c r="Y10" s="2"/>
      <c r="Z10" s="89" t="s">
        <v>113</v>
      </c>
      <c r="AA10" s="78" t="s">
        <v>97</v>
      </c>
      <c r="AB10" s="78" t="s">
        <v>98</v>
      </c>
      <c r="AC10" s="79"/>
      <c r="AD10" s="80" t="s">
        <v>29</v>
      </c>
      <c r="AE10" s="78" t="s">
        <v>30</v>
      </c>
      <c r="AF10" s="78" t="s">
        <v>31</v>
      </c>
      <c r="AG10" s="81"/>
      <c r="AH10" s="82" t="s">
        <v>32</v>
      </c>
      <c r="AI10" s="82" t="s">
        <v>33</v>
      </c>
      <c r="AJ10" s="82" t="s">
        <v>34</v>
      </c>
      <c r="AK10" s="53"/>
      <c r="AL10" s="82" t="s">
        <v>35</v>
      </c>
      <c r="AM10" s="82" t="s">
        <v>36</v>
      </c>
      <c r="AN10" s="82" t="s">
        <v>37</v>
      </c>
      <c r="AO10" s="83" t="s">
        <v>38</v>
      </c>
      <c r="AP10" s="2"/>
      <c r="AQ10" s="84" t="s">
        <v>39</v>
      </c>
      <c r="AR10" s="82" t="s">
        <v>40</v>
      </c>
      <c r="AS10" s="82" t="s">
        <v>41</v>
      </c>
      <c r="AT10" s="82" t="s">
        <v>42</v>
      </c>
      <c r="AU10" s="83" t="s">
        <v>43</v>
      </c>
      <c r="AV10" s="2"/>
      <c r="AW10" s="2"/>
      <c r="AX10" s="89" t="s">
        <v>113</v>
      </c>
      <c r="AY10" s="78" t="s">
        <v>97</v>
      </c>
      <c r="AZ10" s="78" t="s">
        <v>98</v>
      </c>
      <c r="BA10" s="79"/>
      <c r="BB10" s="80" t="s">
        <v>29</v>
      </c>
      <c r="BC10" s="78" t="s">
        <v>30</v>
      </c>
      <c r="BD10" s="78" t="s">
        <v>31</v>
      </c>
      <c r="BE10" s="81"/>
      <c r="BF10" s="82" t="s">
        <v>32</v>
      </c>
      <c r="BG10" s="82" t="s">
        <v>33</v>
      </c>
      <c r="BH10" s="82" t="s">
        <v>34</v>
      </c>
      <c r="BI10" s="53"/>
      <c r="BJ10" s="82" t="s">
        <v>35</v>
      </c>
      <c r="BK10" s="82" t="s">
        <v>36</v>
      </c>
      <c r="BL10" s="82" t="s">
        <v>37</v>
      </c>
      <c r="BM10" s="83" t="s">
        <v>38</v>
      </c>
      <c r="BN10" s="2"/>
      <c r="BO10" s="84" t="s">
        <v>39</v>
      </c>
      <c r="BP10" s="82" t="s">
        <v>40</v>
      </c>
      <c r="BQ10" s="82" t="s">
        <v>41</v>
      </c>
      <c r="BR10" s="82" t="s">
        <v>42</v>
      </c>
      <c r="BS10" s="83" t="s">
        <v>43</v>
      </c>
      <c r="BT10" s="2"/>
      <c r="BU10" s="2"/>
      <c r="BV10" s="89" t="s">
        <v>113</v>
      </c>
      <c r="BW10" s="78" t="s">
        <v>97</v>
      </c>
      <c r="BX10" s="78" t="s">
        <v>98</v>
      </c>
      <c r="BY10" s="79"/>
      <c r="BZ10" s="80" t="s">
        <v>29</v>
      </c>
      <c r="CA10" s="78" t="s">
        <v>30</v>
      </c>
      <c r="CB10" s="78" t="s">
        <v>31</v>
      </c>
      <c r="CC10" s="81"/>
      <c r="CD10" s="82" t="s">
        <v>32</v>
      </c>
      <c r="CE10" s="82" t="s">
        <v>33</v>
      </c>
      <c r="CF10" s="82" t="s">
        <v>34</v>
      </c>
      <c r="CG10" s="53"/>
      <c r="CH10" s="82" t="s">
        <v>35</v>
      </c>
      <c r="CI10" s="82" t="s">
        <v>36</v>
      </c>
      <c r="CJ10" s="82" t="s">
        <v>37</v>
      </c>
      <c r="CK10" s="83" t="s">
        <v>38</v>
      </c>
      <c r="CL10" s="2"/>
      <c r="CM10" s="84" t="s">
        <v>39</v>
      </c>
      <c r="CN10" s="82" t="s">
        <v>40</v>
      </c>
      <c r="CO10" s="82" t="s">
        <v>41</v>
      </c>
      <c r="CP10" s="82" t="s">
        <v>42</v>
      </c>
      <c r="CQ10" s="83" t="s">
        <v>43</v>
      </c>
      <c r="CR10" s="2"/>
      <c r="CS10" s="2"/>
      <c r="CT10" s="89" t="s">
        <v>113</v>
      </c>
      <c r="CU10" s="78" t="s">
        <v>97</v>
      </c>
      <c r="CV10" s="78" t="s">
        <v>98</v>
      </c>
      <c r="CW10" s="79"/>
      <c r="CX10" s="80" t="s">
        <v>29</v>
      </c>
      <c r="CY10" s="78" t="s">
        <v>30</v>
      </c>
      <c r="CZ10" s="78" t="s">
        <v>31</v>
      </c>
      <c r="DA10" s="81"/>
      <c r="DB10" s="82" t="s">
        <v>32</v>
      </c>
      <c r="DC10" s="82" t="s">
        <v>33</v>
      </c>
      <c r="DD10" s="82" t="s">
        <v>34</v>
      </c>
      <c r="DE10" s="53"/>
      <c r="DF10" s="82" t="s">
        <v>35</v>
      </c>
      <c r="DG10" s="82" t="s">
        <v>36</v>
      </c>
      <c r="DH10" s="82" t="s">
        <v>37</v>
      </c>
      <c r="DI10" s="83" t="s">
        <v>38</v>
      </c>
      <c r="DJ10" s="2"/>
      <c r="DK10" s="84" t="s">
        <v>39</v>
      </c>
      <c r="DL10" s="82" t="s">
        <v>40</v>
      </c>
      <c r="DM10" s="82" t="s">
        <v>41</v>
      </c>
      <c r="DN10" s="82" t="s">
        <v>42</v>
      </c>
      <c r="DO10" s="83" t="s">
        <v>43</v>
      </c>
      <c r="DP10" s="2"/>
      <c r="DQ10" s="2"/>
      <c r="DR10" s="89" t="s">
        <v>113</v>
      </c>
      <c r="DS10" s="78" t="s">
        <v>97</v>
      </c>
      <c r="DT10" s="78" t="s">
        <v>98</v>
      </c>
      <c r="DU10" s="79"/>
      <c r="DV10" s="80" t="s">
        <v>29</v>
      </c>
      <c r="DW10" s="78" t="s">
        <v>30</v>
      </c>
      <c r="DX10" s="78" t="s">
        <v>31</v>
      </c>
      <c r="DY10" s="81"/>
      <c r="DZ10" s="82" t="s">
        <v>32</v>
      </c>
      <c r="EA10" s="82" t="s">
        <v>33</v>
      </c>
      <c r="EB10" s="82" t="s">
        <v>34</v>
      </c>
      <c r="EC10" s="53"/>
      <c r="ED10" s="82" t="s">
        <v>35</v>
      </c>
      <c r="EE10" s="82" t="s">
        <v>36</v>
      </c>
      <c r="EF10" s="82" t="s">
        <v>37</v>
      </c>
      <c r="EG10" s="83" t="s">
        <v>38</v>
      </c>
      <c r="EH10" s="2"/>
      <c r="EI10" s="84" t="s">
        <v>39</v>
      </c>
      <c r="EJ10" s="82" t="s">
        <v>40</v>
      </c>
      <c r="EK10" s="82" t="s">
        <v>41</v>
      </c>
      <c r="EL10" s="82" t="s">
        <v>42</v>
      </c>
      <c r="EM10" s="83" t="s">
        <v>43</v>
      </c>
      <c r="EN10" s="2"/>
      <c r="EO10" s="2"/>
      <c r="EP10" s="89" t="s">
        <v>113</v>
      </c>
      <c r="EQ10" s="78" t="s">
        <v>97</v>
      </c>
      <c r="ER10" s="78" t="s">
        <v>98</v>
      </c>
      <c r="ES10" s="79"/>
      <c r="ET10" s="80" t="s">
        <v>29</v>
      </c>
      <c r="EU10" s="78" t="s">
        <v>30</v>
      </c>
      <c r="EV10" s="78" t="s">
        <v>31</v>
      </c>
      <c r="EW10" s="81"/>
      <c r="EX10" s="82" t="s">
        <v>32</v>
      </c>
      <c r="EY10" s="82" t="s">
        <v>33</v>
      </c>
      <c r="EZ10" s="82" t="s">
        <v>34</v>
      </c>
      <c r="FA10" s="53"/>
      <c r="FB10" s="82" t="s">
        <v>35</v>
      </c>
      <c r="FC10" s="82" t="s">
        <v>36</v>
      </c>
      <c r="FD10" s="82" t="s">
        <v>37</v>
      </c>
      <c r="FE10" s="83" t="s">
        <v>38</v>
      </c>
      <c r="FF10" s="2"/>
      <c r="FG10" s="84" t="s">
        <v>39</v>
      </c>
      <c r="FH10" s="82" t="s">
        <v>40</v>
      </c>
      <c r="FI10" s="82" t="s">
        <v>41</v>
      </c>
      <c r="FJ10" s="82" t="s">
        <v>42</v>
      </c>
      <c r="FK10" s="83" t="s">
        <v>43</v>
      </c>
      <c r="FL10" s="2"/>
    </row>
    <row r="11" spans="1:168" ht="12.75" customHeight="1" x14ac:dyDescent="0.2">
      <c r="A11" s="46">
        <v>1</v>
      </c>
      <c r="B11" s="92" t="s">
        <v>128</v>
      </c>
      <c r="C11" s="47">
        <v>12</v>
      </c>
      <c r="D11" s="47">
        <v>60</v>
      </c>
      <c r="E11" s="44"/>
      <c r="F11" s="47">
        <v>1</v>
      </c>
      <c r="G11" s="48">
        <v>12</v>
      </c>
      <c r="H11" s="68">
        <f t="shared" ref="H11:H16" si="28">G11/C11</f>
        <v>1</v>
      </c>
      <c r="I11" s="154"/>
      <c r="J11" s="49">
        <v>1</v>
      </c>
      <c r="K11" s="49">
        <v>1</v>
      </c>
      <c r="L11" s="49"/>
      <c r="M11" s="53"/>
      <c r="N11" s="50">
        <f>D11*H11*S2*J11</f>
        <v>60</v>
      </c>
      <c r="O11" s="50">
        <f>D11*H11*S2*K11</f>
        <v>60</v>
      </c>
      <c r="P11" s="50">
        <f>D11*H11*S2*L11</f>
        <v>0</v>
      </c>
      <c r="Q11" s="51">
        <f t="shared" ref="Q11:Q18" si="29">SUM(N11:P11)</f>
        <v>120</v>
      </c>
      <c r="R11" s="2"/>
      <c r="S11" s="52">
        <f>skupno!D9</f>
        <v>5.3076275663011145</v>
      </c>
      <c r="T11" s="87">
        <f t="shared" ref="T11:T18" si="30">N11*S11</f>
        <v>318.4576539780669</v>
      </c>
      <c r="U11" s="87">
        <f t="shared" ref="U11:U18" si="31">O11*S11</f>
        <v>318.4576539780669</v>
      </c>
      <c r="V11" s="87">
        <f t="shared" ref="V11:V18" si="32">P11*S11</f>
        <v>0</v>
      </c>
      <c r="W11" s="88">
        <f t="shared" ref="W11:W18" si="33">SUM(T11:V11)</f>
        <v>636.9153079561338</v>
      </c>
      <c r="X11" s="2"/>
      <c r="Y11" s="46">
        <v>2</v>
      </c>
      <c r="Z11" s="92" t="s">
        <v>128</v>
      </c>
      <c r="AA11" s="47">
        <v>10</v>
      </c>
      <c r="AB11" s="47">
        <v>60</v>
      </c>
      <c r="AC11" s="44"/>
      <c r="AD11" s="47">
        <v>1</v>
      </c>
      <c r="AE11" s="48">
        <v>10</v>
      </c>
      <c r="AF11" s="68">
        <v>1</v>
      </c>
      <c r="AG11" s="154"/>
      <c r="AH11" s="49">
        <v>1</v>
      </c>
      <c r="AI11" s="49">
        <v>1</v>
      </c>
      <c r="AJ11" s="49"/>
      <c r="AK11" s="53"/>
      <c r="AL11" s="50">
        <f>AB11*AF11*AQ2*AH11</f>
        <v>60</v>
      </c>
      <c r="AM11" s="50">
        <f>AB11*AF11*AQ2*AI11</f>
        <v>60</v>
      </c>
      <c r="AN11" s="50">
        <f>AB11*AF11*AQ2*AJ11</f>
        <v>0</v>
      </c>
      <c r="AO11" s="51">
        <f t="shared" ref="AO11:AO18" si="34">SUM(AL11:AN11)</f>
        <v>120</v>
      </c>
      <c r="AP11" s="2"/>
      <c r="AQ11" s="52">
        <f>skupno!D9</f>
        <v>5.3076275663011145</v>
      </c>
      <c r="AR11" s="87">
        <f t="shared" ref="AR11:AR18" si="35">AL11*AQ11</f>
        <v>318.4576539780669</v>
      </c>
      <c r="AS11" s="87">
        <f t="shared" ref="AS11:AS18" si="36">AM11*AQ11</f>
        <v>318.4576539780669</v>
      </c>
      <c r="AT11" s="87">
        <f t="shared" ref="AT11:AT18" si="37">AN11*AQ11</f>
        <v>0</v>
      </c>
      <c r="AU11" s="88">
        <f t="shared" ref="AU11:AU18" si="38">SUM(AR11:AT11)</f>
        <v>636.9153079561338</v>
      </c>
      <c r="AV11" s="2"/>
      <c r="AW11" s="46">
        <v>3</v>
      </c>
      <c r="AX11" s="92" t="s">
        <v>128</v>
      </c>
      <c r="AY11" s="47"/>
      <c r="AZ11" s="47"/>
      <c r="BA11" s="44"/>
      <c r="BB11" s="47"/>
      <c r="BC11" s="48"/>
      <c r="BD11" s="68"/>
      <c r="BE11" s="154"/>
      <c r="BF11" s="49"/>
      <c r="BG11" s="49"/>
      <c r="BH11" s="49"/>
      <c r="BI11" s="53"/>
      <c r="BJ11" s="50">
        <f>AZ11*BD11*BO2*BF11</f>
        <v>0</v>
      </c>
      <c r="BK11" s="50">
        <f>AZ11*BD11*BO2*BG11</f>
        <v>0</v>
      </c>
      <c r="BL11" s="50">
        <f>AZ11*BD11*BO2*BH11</f>
        <v>0</v>
      </c>
      <c r="BM11" s="51">
        <f t="shared" ref="BM11:BM18" si="39">SUM(BJ11:BL11)</f>
        <v>0</v>
      </c>
      <c r="BN11" s="2"/>
      <c r="BO11" s="52">
        <f>skupno!D9</f>
        <v>5.3076275663011145</v>
      </c>
      <c r="BP11" s="87">
        <f t="shared" ref="BP11:BP18" si="40">BJ11*BO11</f>
        <v>0</v>
      </c>
      <c r="BQ11" s="87">
        <f t="shared" ref="BQ11:BQ18" si="41">BK11*BO11</f>
        <v>0</v>
      </c>
      <c r="BR11" s="87">
        <f t="shared" ref="BR11:BR18" si="42">BL11*BO11</f>
        <v>0</v>
      </c>
      <c r="BS11" s="88">
        <f t="shared" ref="BS11:BS18" si="43">SUM(BP11:BR11)</f>
        <v>0</v>
      </c>
      <c r="BT11" s="2"/>
      <c r="BU11" s="46">
        <v>4</v>
      </c>
      <c r="BV11" s="92" t="s">
        <v>128</v>
      </c>
      <c r="BW11" s="47"/>
      <c r="BX11" s="47"/>
      <c r="BY11" s="44"/>
      <c r="BZ11" s="47"/>
      <c r="CA11" s="48"/>
      <c r="CB11" s="68"/>
      <c r="CC11" s="154"/>
      <c r="CD11" s="49"/>
      <c r="CE11" s="49"/>
      <c r="CF11" s="49"/>
      <c r="CG11" s="53"/>
      <c r="CH11" s="50">
        <f>BX11*CB11*CM2*CD11</f>
        <v>0</v>
      </c>
      <c r="CI11" s="50">
        <f>BX11*CB11*CM2*CE11</f>
        <v>0</v>
      </c>
      <c r="CJ11" s="50">
        <f>BX11*CB11*CM2*CF11</f>
        <v>0</v>
      </c>
      <c r="CK11" s="51">
        <f t="shared" ref="CK11:CK18" si="44">SUM(CH11:CJ11)</f>
        <v>0</v>
      </c>
      <c r="CL11" s="2"/>
      <c r="CM11" s="52">
        <f>skupno!D9</f>
        <v>5.3076275663011145</v>
      </c>
      <c r="CN11" s="87">
        <f t="shared" ref="CN11:CN18" si="45">CH11*CM11</f>
        <v>0</v>
      </c>
      <c r="CO11" s="87">
        <f t="shared" ref="CO11:CO18" si="46">CI11*CM11</f>
        <v>0</v>
      </c>
      <c r="CP11" s="87">
        <f t="shared" ref="CP11:CP18" si="47">CJ11*CM11</f>
        <v>0</v>
      </c>
      <c r="CQ11" s="88">
        <f t="shared" ref="CQ11:CQ18" si="48">SUM(CN11:CP11)</f>
        <v>0</v>
      </c>
      <c r="CR11" s="2"/>
      <c r="CS11" s="46">
        <v>5</v>
      </c>
      <c r="CT11" s="92" t="s">
        <v>128</v>
      </c>
      <c r="CU11" s="47"/>
      <c r="CV11" s="47"/>
      <c r="CW11" s="44"/>
      <c r="CX11" s="47"/>
      <c r="CY11" s="48"/>
      <c r="CZ11" s="68"/>
      <c r="DA11" s="154"/>
      <c r="DB11" s="49"/>
      <c r="DC11" s="49"/>
      <c r="DD11" s="49"/>
      <c r="DE11" s="53"/>
      <c r="DF11" s="50">
        <f>CV11*CZ11*DK2*DB11</f>
        <v>0</v>
      </c>
      <c r="DG11" s="50">
        <f>CV11*CZ11*DK2*DC11</f>
        <v>0</v>
      </c>
      <c r="DH11" s="50">
        <f>CV11*CZ11*DK2*DD11</f>
        <v>0</v>
      </c>
      <c r="DI11" s="51">
        <f t="shared" ref="DI11:DI18" si="49">SUM(DF11:DH11)</f>
        <v>0</v>
      </c>
      <c r="DJ11" s="2"/>
      <c r="DK11" s="52">
        <f>skupno!D9</f>
        <v>5.3076275663011145</v>
      </c>
      <c r="DL11" s="87">
        <f t="shared" ref="DL11:DL18" si="50">DF11*DK11</f>
        <v>0</v>
      </c>
      <c r="DM11" s="87">
        <f t="shared" ref="DM11:DM18" si="51">DG11*DK11</f>
        <v>0</v>
      </c>
      <c r="DN11" s="87">
        <f t="shared" ref="DN11:DN18" si="52">DH11*DK11</f>
        <v>0</v>
      </c>
      <c r="DO11" s="88">
        <f t="shared" ref="DO11:DO18" si="53">SUM(DL11:DN11)</f>
        <v>0</v>
      </c>
      <c r="DP11" s="2"/>
      <c r="DQ11" s="46">
        <v>6</v>
      </c>
      <c r="DR11" s="92" t="s">
        <v>128</v>
      </c>
      <c r="DS11" s="47"/>
      <c r="DT11" s="47"/>
      <c r="DU11" s="44"/>
      <c r="DV11" s="47"/>
      <c r="DW11" s="48"/>
      <c r="DX11" s="68"/>
      <c r="DY11" s="154"/>
      <c r="DZ11" s="49"/>
      <c r="EA11" s="49"/>
      <c r="EB11" s="49"/>
      <c r="EC11" s="53"/>
      <c r="ED11" s="50">
        <f>DT11*DX11*EI2*DZ11</f>
        <v>0</v>
      </c>
      <c r="EE11" s="50">
        <f>DT11*DX11*EI2*EA11</f>
        <v>0</v>
      </c>
      <c r="EF11" s="50">
        <f>DT11*DX11*EI2*EB11</f>
        <v>0</v>
      </c>
      <c r="EG11" s="51">
        <f t="shared" ref="EG11:EG18" si="54">SUM(ED11:EF11)</f>
        <v>0</v>
      </c>
      <c r="EH11" s="2"/>
      <c r="EI11" s="52">
        <f>skupno!D9</f>
        <v>5.3076275663011145</v>
      </c>
      <c r="EJ11" s="87">
        <f t="shared" ref="EJ11:EJ18" si="55">ED11*EI11</f>
        <v>0</v>
      </c>
      <c r="EK11" s="87">
        <f t="shared" ref="EK11:EK18" si="56">EE11*EI11</f>
        <v>0</v>
      </c>
      <c r="EL11" s="87">
        <f t="shared" ref="EL11:EL18" si="57">EF11*EI11</f>
        <v>0</v>
      </c>
      <c r="EM11" s="88">
        <f t="shared" ref="EM11:EM18" si="58">SUM(EJ11:EL11)</f>
        <v>0</v>
      </c>
      <c r="EN11" s="2"/>
      <c r="EO11" s="46">
        <v>7</v>
      </c>
      <c r="EP11" s="92" t="s">
        <v>128</v>
      </c>
      <c r="EQ11" s="47"/>
      <c r="ER11" s="47"/>
      <c r="ES11" s="44"/>
      <c r="ET11" s="47"/>
      <c r="EU11" s="48"/>
      <c r="EV11" s="68"/>
      <c r="EW11" s="154"/>
      <c r="EX11" s="49"/>
      <c r="EY11" s="49"/>
      <c r="EZ11" s="49"/>
      <c r="FA11" s="53"/>
      <c r="FB11" s="50">
        <f>ER11*EV11*FG2*EX11</f>
        <v>0</v>
      </c>
      <c r="FC11" s="50">
        <f>ER11*EV11*FG2*EY11</f>
        <v>0</v>
      </c>
      <c r="FD11" s="50">
        <f>ER11*EV11*FG2*EZ11</f>
        <v>0</v>
      </c>
      <c r="FE11" s="51">
        <f t="shared" ref="FE11:FE18" si="59">SUM(FB11:FD11)</f>
        <v>0</v>
      </c>
      <c r="FF11" s="2"/>
      <c r="FG11" s="52">
        <f>skupno!D9</f>
        <v>5.3076275663011145</v>
      </c>
      <c r="FH11" s="87">
        <f t="shared" ref="FH11:FH18" si="60">FB11*FG11</f>
        <v>0</v>
      </c>
      <c r="FI11" s="87">
        <f t="shared" ref="FI11:FI18" si="61">FC11*FG11</f>
        <v>0</v>
      </c>
      <c r="FJ11" s="87">
        <f t="shared" ref="FJ11:FJ18" si="62">FD11*FG11</f>
        <v>0</v>
      </c>
      <c r="FK11" s="88">
        <f t="shared" ref="FK11:FK18" si="63">SUM(FH11:FJ11)</f>
        <v>0</v>
      </c>
      <c r="FL11" s="2"/>
    </row>
    <row r="12" spans="1:168" ht="12.75" customHeight="1" x14ac:dyDescent="0.2">
      <c r="A12" s="46">
        <v>1</v>
      </c>
      <c r="B12" s="92" t="s">
        <v>129</v>
      </c>
      <c r="C12" s="47">
        <v>12</v>
      </c>
      <c r="D12" s="47">
        <v>90</v>
      </c>
      <c r="E12" s="44"/>
      <c r="F12" s="47">
        <v>1</v>
      </c>
      <c r="G12" s="48">
        <v>12</v>
      </c>
      <c r="H12" s="68">
        <f t="shared" si="28"/>
        <v>1</v>
      </c>
      <c r="I12" s="154"/>
      <c r="J12" s="49">
        <v>1</v>
      </c>
      <c r="K12" s="49">
        <v>1</v>
      </c>
      <c r="L12" s="49"/>
      <c r="M12" s="53"/>
      <c r="N12" s="50">
        <f>D12*H12*S2*J12</f>
        <v>90</v>
      </c>
      <c r="O12" s="50">
        <f>D12*H12*S2*K12</f>
        <v>90</v>
      </c>
      <c r="P12" s="50">
        <f>D12*H12*S2*L12</f>
        <v>0</v>
      </c>
      <c r="Q12" s="51">
        <f t="shared" ref="Q12:Q13" si="64">SUM(N12:P12)</f>
        <v>180</v>
      </c>
      <c r="R12" s="2"/>
      <c r="S12" s="52">
        <f>S11</f>
        <v>5.3076275663011145</v>
      </c>
      <c r="T12" s="87">
        <f t="shared" ref="T12:T13" si="65">N12*S12</f>
        <v>477.68648096710029</v>
      </c>
      <c r="U12" s="87">
        <f t="shared" ref="U12:U13" si="66">O12*S12</f>
        <v>477.68648096710029</v>
      </c>
      <c r="V12" s="87">
        <f t="shared" ref="V12:V13" si="67">P12*S12</f>
        <v>0</v>
      </c>
      <c r="W12" s="88">
        <f t="shared" ref="W12:W13" si="68">SUM(T12:V12)</f>
        <v>955.37296193420059</v>
      </c>
      <c r="X12" s="2"/>
      <c r="Y12" s="46">
        <v>2</v>
      </c>
      <c r="Z12" s="92" t="s">
        <v>129</v>
      </c>
      <c r="AA12" s="47">
        <v>10</v>
      </c>
      <c r="AB12" s="47">
        <v>90</v>
      </c>
      <c r="AC12" s="44"/>
      <c r="AD12" s="47">
        <v>1</v>
      </c>
      <c r="AE12" s="48">
        <v>10</v>
      </c>
      <c r="AF12" s="68">
        <v>1</v>
      </c>
      <c r="AG12" s="154"/>
      <c r="AH12" s="49">
        <v>1</v>
      </c>
      <c r="AI12" s="49">
        <v>1</v>
      </c>
      <c r="AJ12" s="49"/>
      <c r="AK12" s="53"/>
      <c r="AL12" s="50">
        <f>AB12*AF12*AQ2*AH12</f>
        <v>90</v>
      </c>
      <c r="AM12" s="50">
        <f>AB12*AF12*AQ2*AI12</f>
        <v>90</v>
      </c>
      <c r="AN12" s="50">
        <f>AB12*AF12*AQ2*AJ12</f>
        <v>0</v>
      </c>
      <c r="AO12" s="51">
        <f t="shared" si="34"/>
        <v>180</v>
      </c>
      <c r="AP12" s="2"/>
      <c r="AQ12" s="52">
        <f>AQ11</f>
        <v>5.3076275663011145</v>
      </c>
      <c r="AR12" s="87">
        <f t="shared" si="35"/>
        <v>477.68648096710029</v>
      </c>
      <c r="AS12" s="87">
        <f t="shared" si="36"/>
        <v>477.68648096710029</v>
      </c>
      <c r="AT12" s="87">
        <f t="shared" si="37"/>
        <v>0</v>
      </c>
      <c r="AU12" s="88">
        <f t="shared" si="38"/>
        <v>955.37296193420059</v>
      </c>
      <c r="AV12" s="2"/>
      <c r="AW12" s="46">
        <v>3</v>
      </c>
      <c r="AX12" s="92" t="s">
        <v>129</v>
      </c>
      <c r="AY12" s="47"/>
      <c r="AZ12" s="47"/>
      <c r="BA12" s="44"/>
      <c r="BB12" s="47"/>
      <c r="BC12" s="48"/>
      <c r="BD12" s="68"/>
      <c r="BE12" s="154"/>
      <c r="BF12" s="49"/>
      <c r="BG12" s="49"/>
      <c r="BH12" s="49"/>
      <c r="BI12" s="53"/>
      <c r="BJ12" s="50">
        <f>AZ12*BD12*BO2*BF12</f>
        <v>0</v>
      </c>
      <c r="BK12" s="50">
        <f>AZ12*BD12*BO2*BG12</f>
        <v>0</v>
      </c>
      <c r="BL12" s="50">
        <f>AZ12*BD12*BO2*BH12</f>
        <v>0</v>
      </c>
      <c r="BM12" s="51">
        <f t="shared" si="39"/>
        <v>0</v>
      </c>
      <c r="BN12" s="2"/>
      <c r="BO12" s="52">
        <f>BO11</f>
        <v>5.3076275663011145</v>
      </c>
      <c r="BP12" s="87">
        <f t="shared" si="40"/>
        <v>0</v>
      </c>
      <c r="BQ12" s="87">
        <f t="shared" si="41"/>
        <v>0</v>
      </c>
      <c r="BR12" s="87">
        <f t="shared" si="42"/>
        <v>0</v>
      </c>
      <c r="BS12" s="88">
        <f t="shared" si="43"/>
        <v>0</v>
      </c>
      <c r="BT12" s="2"/>
      <c r="BU12" s="46">
        <v>4</v>
      </c>
      <c r="BV12" s="92" t="s">
        <v>129</v>
      </c>
      <c r="BW12" s="47">
        <v>12</v>
      </c>
      <c r="BX12" s="47">
        <v>90</v>
      </c>
      <c r="BY12" s="44"/>
      <c r="BZ12" s="47">
        <v>1</v>
      </c>
      <c r="CA12" s="48">
        <v>12</v>
      </c>
      <c r="CB12" s="68">
        <v>1</v>
      </c>
      <c r="CC12" s="154"/>
      <c r="CD12" s="49">
        <v>1</v>
      </c>
      <c r="CE12" s="49">
        <v>1</v>
      </c>
      <c r="CF12" s="49"/>
      <c r="CG12" s="53"/>
      <c r="CH12" s="50">
        <f>BX12*CB12*CM2*CD12</f>
        <v>90</v>
      </c>
      <c r="CI12" s="50">
        <f>BX12*CB12*CM2*CE12</f>
        <v>90</v>
      </c>
      <c r="CJ12" s="50">
        <f>BX12*CB12*CM2*CF12</f>
        <v>0</v>
      </c>
      <c r="CK12" s="51">
        <f t="shared" si="44"/>
        <v>180</v>
      </c>
      <c r="CL12" s="2"/>
      <c r="CM12" s="52">
        <f>CM11</f>
        <v>5.3076275663011145</v>
      </c>
      <c r="CN12" s="87">
        <f t="shared" si="45"/>
        <v>477.68648096710029</v>
      </c>
      <c r="CO12" s="87">
        <f t="shared" si="46"/>
        <v>477.68648096710029</v>
      </c>
      <c r="CP12" s="87">
        <f t="shared" si="47"/>
        <v>0</v>
      </c>
      <c r="CQ12" s="88">
        <f t="shared" si="48"/>
        <v>955.37296193420059</v>
      </c>
      <c r="CR12" s="2"/>
      <c r="CS12" s="46">
        <v>5</v>
      </c>
      <c r="CT12" s="92" t="s">
        <v>129</v>
      </c>
      <c r="CU12" s="47"/>
      <c r="CV12" s="47"/>
      <c r="CW12" s="44"/>
      <c r="CX12" s="47"/>
      <c r="CY12" s="48"/>
      <c r="CZ12" s="68"/>
      <c r="DA12" s="154"/>
      <c r="DB12" s="49"/>
      <c r="DC12" s="49"/>
      <c r="DD12" s="49"/>
      <c r="DE12" s="53"/>
      <c r="DF12" s="50">
        <f>CV12*CZ12*DK2*DB12</f>
        <v>0</v>
      </c>
      <c r="DG12" s="50">
        <f>CV12*CZ12*DK2*DC12</f>
        <v>0</v>
      </c>
      <c r="DH12" s="50">
        <f>CV12*CZ12*DK2*DD12</f>
        <v>0</v>
      </c>
      <c r="DI12" s="51">
        <f t="shared" si="49"/>
        <v>0</v>
      </c>
      <c r="DJ12" s="2"/>
      <c r="DK12" s="52">
        <f>DK11</f>
        <v>5.3076275663011145</v>
      </c>
      <c r="DL12" s="87">
        <f t="shared" si="50"/>
        <v>0</v>
      </c>
      <c r="DM12" s="87">
        <f t="shared" si="51"/>
        <v>0</v>
      </c>
      <c r="DN12" s="87">
        <f t="shared" si="52"/>
        <v>0</v>
      </c>
      <c r="DO12" s="88">
        <f t="shared" si="53"/>
        <v>0</v>
      </c>
      <c r="DP12" s="2"/>
      <c r="DQ12" s="46">
        <v>6</v>
      </c>
      <c r="DR12" s="92" t="s">
        <v>129</v>
      </c>
      <c r="DS12" s="47"/>
      <c r="DT12" s="47"/>
      <c r="DU12" s="44"/>
      <c r="DV12" s="47"/>
      <c r="DW12" s="48"/>
      <c r="DX12" s="68"/>
      <c r="DY12" s="154"/>
      <c r="DZ12" s="49"/>
      <c r="EA12" s="49"/>
      <c r="EB12" s="49"/>
      <c r="EC12" s="53"/>
      <c r="ED12" s="50">
        <f>DT12*DX12*EI2*DZ12</f>
        <v>0</v>
      </c>
      <c r="EE12" s="50">
        <f>DT12*DX12*EI2*EA12</f>
        <v>0</v>
      </c>
      <c r="EF12" s="50">
        <f>DT12*DX12*EI2*EB12</f>
        <v>0</v>
      </c>
      <c r="EG12" s="51">
        <f t="shared" si="54"/>
        <v>0</v>
      </c>
      <c r="EH12" s="2"/>
      <c r="EI12" s="52">
        <f>EI11</f>
        <v>5.3076275663011145</v>
      </c>
      <c r="EJ12" s="87">
        <f t="shared" si="55"/>
        <v>0</v>
      </c>
      <c r="EK12" s="87">
        <f t="shared" si="56"/>
        <v>0</v>
      </c>
      <c r="EL12" s="87">
        <f t="shared" si="57"/>
        <v>0</v>
      </c>
      <c r="EM12" s="88">
        <f t="shared" si="58"/>
        <v>0</v>
      </c>
      <c r="EN12" s="2"/>
      <c r="EO12" s="46">
        <v>7</v>
      </c>
      <c r="EP12" s="92" t="s">
        <v>129</v>
      </c>
      <c r="EQ12" s="47"/>
      <c r="ER12" s="47"/>
      <c r="ES12" s="44"/>
      <c r="ET12" s="47"/>
      <c r="EU12" s="48"/>
      <c r="EV12" s="68"/>
      <c r="EW12" s="154"/>
      <c r="EX12" s="49"/>
      <c r="EY12" s="49"/>
      <c r="EZ12" s="49"/>
      <c r="FA12" s="53"/>
      <c r="FB12" s="50">
        <f>ER12*EV12*FG2*EX12</f>
        <v>0</v>
      </c>
      <c r="FC12" s="50">
        <f>ER12*EV12*FG2*EY12</f>
        <v>0</v>
      </c>
      <c r="FD12" s="50">
        <f>ER12*EV12*FG2*EZ12</f>
        <v>0</v>
      </c>
      <c r="FE12" s="51">
        <f t="shared" si="59"/>
        <v>0</v>
      </c>
      <c r="FF12" s="2"/>
      <c r="FG12" s="52">
        <f>FG11</f>
        <v>5.3076275663011145</v>
      </c>
      <c r="FH12" s="87">
        <f t="shared" si="60"/>
        <v>0</v>
      </c>
      <c r="FI12" s="87">
        <f t="shared" si="61"/>
        <v>0</v>
      </c>
      <c r="FJ12" s="87">
        <f t="shared" si="62"/>
        <v>0</v>
      </c>
      <c r="FK12" s="88">
        <f t="shared" si="63"/>
        <v>0</v>
      </c>
      <c r="FL12" s="2"/>
    </row>
    <row r="13" spans="1:168" ht="12.75" customHeight="1" x14ac:dyDescent="0.2">
      <c r="A13" s="46">
        <v>1</v>
      </c>
      <c r="B13" s="92" t="s">
        <v>96</v>
      </c>
      <c r="C13" s="47">
        <v>12</v>
      </c>
      <c r="D13" s="47">
        <v>120</v>
      </c>
      <c r="E13" s="44"/>
      <c r="F13" s="47">
        <v>1</v>
      </c>
      <c r="G13" s="48">
        <v>12</v>
      </c>
      <c r="H13" s="68">
        <f t="shared" si="28"/>
        <v>1</v>
      </c>
      <c r="I13" s="154"/>
      <c r="J13" s="49">
        <v>1</v>
      </c>
      <c r="K13" s="49">
        <v>1</v>
      </c>
      <c r="L13" s="49"/>
      <c r="M13" s="53"/>
      <c r="N13" s="50">
        <f>D13*H13*S2*J13</f>
        <v>120</v>
      </c>
      <c r="O13" s="50">
        <f>D13*H13*S2*K13</f>
        <v>120</v>
      </c>
      <c r="P13" s="50">
        <f>D13*H13*S2*L13</f>
        <v>0</v>
      </c>
      <c r="Q13" s="51">
        <f t="shared" si="64"/>
        <v>240</v>
      </c>
      <c r="R13" s="2"/>
      <c r="S13" s="52">
        <f>S11</f>
        <v>5.3076275663011145</v>
      </c>
      <c r="T13" s="87">
        <f t="shared" si="65"/>
        <v>636.9153079561338</v>
      </c>
      <c r="U13" s="87">
        <f t="shared" si="66"/>
        <v>636.9153079561338</v>
      </c>
      <c r="V13" s="87">
        <f t="shared" si="67"/>
        <v>0</v>
      </c>
      <c r="W13" s="88">
        <f t="shared" si="68"/>
        <v>1273.8306159122676</v>
      </c>
      <c r="X13" s="2"/>
      <c r="Y13" s="46">
        <v>2</v>
      </c>
      <c r="Z13" s="92" t="s">
        <v>96</v>
      </c>
      <c r="AA13" s="47">
        <v>10</v>
      </c>
      <c r="AB13" s="47">
        <v>120</v>
      </c>
      <c r="AC13" s="44"/>
      <c r="AD13" s="47">
        <v>1</v>
      </c>
      <c r="AE13" s="48">
        <v>10</v>
      </c>
      <c r="AF13" s="68">
        <v>1</v>
      </c>
      <c r="AG13" s="154"/>
      <c r="AH13" s="49">
        <v>1</v>
      </c>
      <c r="AI13" s="49">
        <v>1</v>
      </c>
      <c r="AJ13" s="49"/>
      <c r="AK13" s="53"/>
      <c r="AL13" s="50">
        <f>AB13*AF13*AQ2*AH13</f>
        <v>120</v>
      </c>
      <c r="AM13" s="50">
        <f>AB13*AF13*AQ2*AI13</f>
        <v>120</v>
      </c>
      <c r="AN13" s="50">
        <f>AB13*AF13*AQ2*AJ13</f>
        <v>0</v>
      </c>
      <c r="AO13" s="51">
        <f t="shared" si="34"/>
        <v>240</v>
      </c>
      <c r="AP13" s="2"/>
      <c r="AQ13" s="52">
        <f>AQ11</f>
        <v>5.3076275663011145</v>
      </c>
      <c r="AR13" s="87">
        <f t="shared" si="35"/>
        <v>636.9153079561338</v>
      </c>
      <c r="AS13" s="87">
        <f t="shared" si="36"/>
        <v>636.9153079561338</v>
      </c>
      <c r="AT13" s="87">
        <f t="shared" si="37"/>
        <v>0</v>
      </c>
      <c r="AU13" s="88">
        <f t="shared" si="38"/>
        <v>1273.8306159122676</v>
      </c>
      <c r="AV13" s="2"/>
      <c r="AW13" s="46">
        <v>3</v>
      </c>
      <c r="AX13" s="92" t="s">
        <v>96</v>
      </c>
      <c r="AY13" s="47"/>
      <c r="AZ13" s="47"/>
      <c r="BA13" s="44"/>
      <c r="BB13" s="47"/>
      <c r="BC13" s="48"/>
      <c r="BD13" s="68"/>
      <c r="BE13" s="154"/>
      <c r="BF13" s="49"/>
      <c r="BG13" s="49"/>
      <c r="BH13" s="49"/>
      <c r="BI13" s="53"/>
      <c r="BJ13" s="50">
        <f>AZ13*BD13*BO2*BF13</f>
        <v>0</v>
      </c>
      <c r="BK13" s="50">
        <f>AZ13*BD13*BO2*BG13</f>
        <v>0</v>
      </c>
      <c r="BL13" s="50">
        <f>AZ13*BD13*BO2*BH13</f>
        <v>0</v>
      </c>
      <c r="BM13" s="51">
        <f t="shared" si="39"/>
        <v>0</v>
      </c>
      <c r="BN13" s="2"/>
      <c r="BO13" s="52">
        <f>BO11</f>
        <v>5.3076275663011145</v>
      </c>
      <c r="BP13" s="87">
        <f t="shared" si="40"/>
        <v>0</v>
      </c>
      <c r="BQ13" s="87">
        <f t="shared" si="41"/>
        <v>0</v>
      </c>
      <c r="BR13" s="87">
        <f t="shared" si="42"/>
        <v>0</v>
      </c>
      <c r="BS13" s="88">
        <f t="shared" si="43"/>
        <v>0</v>
      </c>
      <c r="BT13" s="2"/>
      <c r="BU13" s="46">
        <v>4</v>
      </c>
      <c r="BV13" s="92" t="s">
        <v>96</v>
      </c>
      <c r="BW13" s="47">
        <v>12</v>
      </c>
      <c r="BX13" s="47">
        <v>120</v>
      </c>
      <c r="BY13" s="44"/>
      <c r="BZ13" s="47">
        <v>1</v>
      </c>
      <c r="CA13" s="48">
        <v>12</v>
      </c>
      <c r="CB13" s="68">
        <v>1</v>
      </c>
      <c r="CC13" s="154"/>
      <c r="CD13" s="49">
        <v>1</v>
      </c>
      <c r="CE13" s="49">
        <v>1</v>
      </c>
      <c r="CF13" s="49"/>
      <c r="CG13" s="53"/>
      <c r="CH13" s="50">
        <f>BX13*CB13*CM2*CD13</f>
        <v>120</v>
      </c>
      <c r="CI13" s="50">
        <f>BX13*CB13*CM2*CE13</f>
        <v>120</v>
      </c>
      <c r="CJ13" s="50">
        <f>BX13*CB13*CM2*CF13</f>
        <v>0</v>
      </c>
      <c r="CK13" s="51">
        <f t="shared" si="44"/>
        <v>240</v>
      </c>
      <c r="CL13" s="2"/>
      <c r="CM13" s="52">
        <f>CM11</f>
        <v>5.3076275663011145</v>
      </c>
      <c r="CN13" s="87">
        <f t="shared" si="45"/>
        <v>636.9153079561338</v>
      </c>
      <c r="CO13" s="87">
        <f t="shared" si="46"/>
        <v>636.9153079561338</v>
      </c>
      <c r="CP13" s="87">
        <f t="shared" si="47"/>
        <v>0</v>
      </c>
      <c r="CQ13" s="88">
        <f t="shared" si="48"/>
        <v>1273.8306159122676</v>
      </c>
      <c r="CR13" s="2"/>
      <c r="CS13" s="46">
        <v>5</v>
      </c>
      <c r="CT13" s="92" t="s">
        <v>96</v>
      </c>
      <c r="CU13" s="47"/>
      <c r="CV13" s="47"/>
      <c r="CW13" s="44"/>
      <c r="CX13" s="47"/>
      <c r="CY13" s="48"/>
      <c r="CZ13" s="68"/>
      <c r="DA13" s="154"/>
      <c r="DB13" s="49"/>
      <c r="DC13" s="49"/>
      <c r="DD13" s="49"/>
      <c r="DE13" s="53"/>
      <c r="DF13" s="50">
        <f>CV13*CZ13*DK2*DB13</f>
        <v>0</v>
      </c>
      <c r="DG13" s="50">
        <f>CV13*CZ13*DK2*DC13</f>
        <v>0</v>
      </c>
      <c r="DH13" s="50">
        <f>CV13*CZ13*DK2*DD13</f>
        <v>0</v>
      </c>
      <c r="DI13" s="51">
        <f t="shared" si="49"/>
        <v>0</v>
      </c>
      <c r="DJ13" s="2"/>
      <c r="DK13" s="52">
        <f>DK11</f>
        <v>5.3076275663011145</v>
      </c>
      <c r="DL13" s="87">
        <f t="shared" si="50"/>
        <v>0</v>
      </c>
      <c r="DM13" s="87">
        <f t="shared" si="51"/>
        <v>0</v>
      </c>
      <c r="DN13" s="87">
        <f t="shared" si="52"/>
        <v>0</v>
      </c>
      <c r="DO13" s="88">
        <f t="shared" si="53"/>
        <v>0</v>
      </c>
      <c r="DP13" s="2"/>
      <c r="DQ13" s="46">
        <v>6</v>
      </c>
      <c r="DR13" s="92" t="s">
        <v>96</v>
      </c>
      <c r="DS13" s="47"/>
      <c r="DT13" s="47"/>
      <c r="DU13" s="44"/>
      <c r="DV13" s="47"/>
      <c r="DW13" s="48"/>
      <c r="DX13" s="68"/>
      <c r="DY13" s="154"/>
      <c r="DZ13" s="49"/>
      <c r="EA13" s="49"/>
      <c r="EB13" s="49"/>
      <c r="EC13" s="53"/>
      <c r="ED13" s="50">
        <f>DT13*DX13*EI2*DZ13</f>
        <v>0</v>
      </c>
      <c r="EE13" s="50">
        <f>DT13*DX13*EI2*EA13</f>
        <v>0</v>
      </c>
      <c r="EF13" s="50">
        <f>DT13*DX13*EI2*EB13</f>
        <v>0</v>
      </c>
      <c r="EG13" s="51">
        <f t="shared" si="54"/>
        <v>0</v>
      </c>
      <c r="EH13" s="2"/>
      <c r="EI13" s="52">
        <f>EI11</f>
        <v>5.3076275663011145</v>
      </c>
      <c r="EJ13" s="87">
        <f t="shared" si="55"/>
        <v>0</v>
      </c>
      <c r="EK13" s="87">
        <f t="shared" si="56"/>
        <v>0</v>
      </c>
      <c r="EL13" s="87">
        <f t="shared" si="57"/>
        <v>0</v>
      </c>
      <c r="EM13" s="88">
        <f t="shared" si="58"/>
        <v>0</v>
      </c>
      <c r="EN13" s="2"/>
      <c r="EO13" s="46">
        <v>7</v>
      </c>
      <c r="EP13" s="92" t="s">
        <v>96</v>
      </c>
      <c r="EQ13" s="47">
        <v>14</v>
      </c>
      <c r="ER13" s="47">
        <v>120</v>
      </c>
      <c r="ES13" s="44"/>
      <c r="ET13" s="47">
        <v>1</v>
      </c>
      <c r="EU13" s="48">
        <v>14</v>
      </c>
      <c r="EV13" s="68">
        <v>1</v>
      </c>
      <c r="EW13" s="154"/>
      <c r="EX13" s="49">
        <v>1</v>
      </c>
      <c r="EY13" s="49">
        <v>1</v>
      </c>
      <c r="EZ13" s="49"/>
      <c r="FA13" s="53"/>
      <c r="FB13" s="50">
        <f>ER13*EV13*FG2*EX13</f>
        <v>120</v>
      </c>
      <c r="FC13" s="50">
        <f>ER13*EV13*FG2*EY13</f>
        <v>120</v>
      </c>
      <c r="FD13" s="50">
        <f>ER13*EV13*FG2*EZ13</f>
        <v>0</v>
      </c>
      <c r="FE13" s="51">
        <f t="shared" si="59"/>
        <v>240</v>
      </c>
      <c r="FF13" s="2"/>
      <c r="FG13" s="52">
        <f>FG11</f>
        <v>5.3076275663011145</v>
      </c>
      <c r="FH13" s="87">
        <f t="shared" si="60"/>
        <v>636.9153079561338</v>
      </c>
      <c r="FI13" s="87">
        <f t="shared" si="61"/>
        <v>636.9153079561338</v>
      </c>
      <c r="FJ13" s="87">
        <f t="shared" si="62"/>
        <v>0</v>
      </c>
      <c r="FK13" s="88">
        <f t="shared" si="63"/>
        <v>1273.8306159122676</v>
      </c>
      <c r="FL13" s="2"/>
    </row>
    <row r="14" spans="1:168" ht="12.75" customHeight="1" x14ac:dyDescent="0.2">
      <c r="A14" s="46">
        <v>1</v>
      </c>
      <c r="B14" s="92" t="s">
        <v>95</v>
      </c>
      <c r="C14" s="47"/>
      <c r="D14" s="47"/>
      <c r="E14" s="44"/>
      <c r="F14" s="47"/>
      <c r="G14" s="48"/>
      <c r="H14" s="68"/>
      <c r="I14" s="154"/>
      <c r="J14" s="49"/>
      <c r="K14" s="49"/>
      <c r="L14" s="49"/>
      <c r="M14" s="53"/>
      <c r="N14" s="50">
        <f>D14*H14*S2*J14</f>
        <v>0</v>
      </c>
      <c r="O14" s="50">
        <f>D14*H14*S2*K14</f>
        <v>0</v>
      </c>
      <c r="P14" s="50">
        <f>D14*H14*S2*L14</f>
        <v>0</v>
      </c>
      <c r="Q14" s="51">
        <f t="shared" ref="Q14" si="69">SUM(N14:P14)</f>
        <v>0</v>
      </c>
      <c r="R14" s="2"/>
      <c r="S14" s="52">
        <f>S11</f>
        <v>5.3076275663011145</v>
      </c>
      <c r="T14" s="87">
        <f t="shared" si="30"/>
        <v>0</v>
      </c>
      <c r="U14" s="87">
        <f t="shared" si="31"/>
        <v>0</v>
      </c>
      <c r="V14" s="87">
        <f t="shared" si="32"/>
        <v>0</v>
      </c>
      <c r="W14" s="88">
        <f t="shared" si="33"/>
        <v>0</v>
      </c>
      <c r="X14" s="2"/>
      <c r="Y14" s="46">
        <v>2</v>
      </c>
      <c r="Z14" s="92" t="s">
        <v>95</v>
      </c>
      <c r="AA14" s="47"/>
      <c r="AB14" s="47"/>
      <c r="AC14" s="44"/>
      <c r="AD14" s="47"/>
      <c r="AE14" s="48"/>
      <c r="AF14" s="68"/>
      <c r="AG14" s="154"/>
      <c r="AH14" s="49"/>
      <c r="AI14" s="49"/>
      <c r="AJ14" s="49"/>
      <c r="AK14" s="53"/>
      <c r="AL14" s="50">
        <f>AB14*AF14*AQ2*AH14</f>
        <v>0</v>
      </c>
      <c r="AM14" s="50">
        <f>AB14*AF14*AQ2*AI14</f>
        <v>0</v>
      </c>
      <c r="AN14" s="50">
        <f>AB14*AF14*AQ2*AJ14</f>
        <v>0</v>
      </c>
      <c r="AO14" s="51">
        <f t="shared" si="34"/>
        <v>0</v>
      </c>
      <c r="AP14" s="2"/>
      <c r="AQ14" s="52">
        <f>AQ11</f>
        <v>5.3076275663011145</v>
      </c>
      <c r="AR14" s="87">
        <f t="shared" si="35"/>
        <v>0</v>
      </c>
      <c r="AS14" s="87">
        <f t="shared" si="36"/>
        <v>0</v>
      </c>
      <c r="AT14" s="87">
        <f t="shared" si="37"/>
        <v>0</v>
      </c>
      <c r="AU14" s="88">
        <f t="shared" si="38"/>
        <v>0</v>
      </c>
      <c r="AV14" s="2"/>
      <c r="AW14" s="46">
        <v>3</v>
      </c>
      <c r="AX14" s="92" t="s">
        <v>95</v>
      </c>
      <c r="AY14" s="47"/>
      <c r="AZ14" s="47"/>
      <c r="BA14" s="44"/>
      <c r="BB14" s="47"/>
      <c r="BC14" s="48"/>
      <c r="BD14" s="68"/>
      <c r="BE14" s="154"/>
      <c r="BF14" s="49"/>
      <c r="BG14" s="49"/>
      <c r="BH14" s="49"/>
      <c r="BI14" s="53"/>
      <c r="BJ14" s="50">
        <f>AZ14*BD14*BO2*BF14</f>
        <v>0</v>
      </c>
      <c r="BK14" s="50">
        <f>AZ14*BD14*BO2*BG14</f>
        <v>0</v>
      </c>
      <c r="BL14" s="50">
        <f>AZ14*BD14*BO2*BH14</f>
        <v>0</v>
      </c>
      <c r="BM14" s="51">
        <f t="shared" si="39"/>
        <v>0</v>
      </c>
      <c r="BN14" s="2"/>
      <c r="BO14" s="52">
        <f>BO11</f>
        <v>5.3076275663011145</v>
      </c>
      <c r="BP14" s="87">
        <f t="shared" si="40"/>
        <v>0</v>
      </c>
      <c r="BQ14" s="87">
        <f t="shared" si="41"/>
        <v>0</v>
      </c>
      <c r="BR14" s="87">
        <f t="shared" si="42"/>
        <v>0</v>
      </c>
      <c r="BS14" s="88">
        <f t="shared" si="43"/>
        <v>0</v>
      </c>
      <c r="BT14" s="2"/>
      <c r="BU14" s="46">
        <v>4</v>
      </c>
      <c r="BV14" s="92" t="s">
        <v>95</v>
      </c>
      <c r="BW14" s="47"/>
      <c r="BX14" s="47"/>
      <c r="BY14" s="44"/>
      <c r="BZ14" s="47"/>
      <c r="CA14" s="48"/>
      <c r="CB14" s="68"/>
      <c r="CC14" s="154"/>
      <c r="CD14" s="49"/>
      <c r="CE14" s="49"/>
      <c r="CF14" s="49"/>
      <c r="CG14" s="53"/>
      <c r="CH14" s="50">
        <f>BX14*CB14*CM2*CD14</f>
        <v>0</v>
      </c>
      <c r="CI14" s="50">
        <f>BX14*CB14*CM2*CE14</f>
        <v>0</v>
      </c>
      <c r="CJ14" s="50">
        <f>BX14*CB14*CM2*CF14</f>
        <v>0</v>
      </c>
      <c r="CK14" s="51">
        <f t="shared" si="44"/>
        <v>0</v>
      </c>
      <c r="CL14" s="2"/>
      <c r="CM14" s="52">
        <f>CM11</f>
        <v>5.3076275663011145</v>
      </c>
      <c r="CN14" s="87">
        <f t="shared" si="45"/>
        <v>0</v>
      </c>
      <c r="CO14" s="87">
        <f t="shared" si="46"/>
        <v>0</v>
      </c>
      <c r="CP14" s="87">
        <f t="shared" si="47"/>
        <v>0</v>
      </c>
      <c r="CQ14" s="88">
        <f t="shared" si="48"/>
        <v>0</v>
      </c>
      <c r="CR14" s="2"/>
      <c r="CS14" s="46">
        <v>5</v>
      </c>
      <c r="CT14" s="92" t="s">
        <v>95</v>
      </c>
      <c r="CU14" s="47"/>
      <c r="CV14" s="47"/>
      <c r="CW14" s="44"/>
      <c r="CX14" s="47"/>
      <c r="CY14" s="48"/>
      <c r="CZ14" s="68"/>
      <c r="DA14" s="154"/>
      <c r="DB14" s="49"/>
      <c r="DC14" s="49"/>
      <c r="DD14" s="49"/>
      <c r="DE14" s="53"/>
      <c r="DF14" s="50">
        <f>CV14*CZ14*DK2*DB14</f>
        <v>0</v>
      </c>
      <c r="DG14" s="50">
        <f>CV14*CZ14*DK2*DC14</f>
        <v>0</v>
      </c>
      <c r="DH14" s="50">
        <f>CV14*CZ14*DK2*DD14</f>
        <v>0</v>
      </c>
      <c r="DI14" s="51">
        <f t="shared" si="49"/>
        <v>0</v>
      </c>
      <c r="DJ14" s="2"/>
      <c r="DK14" s="52">
        <f>DK11</f>
        <v>5.3076275663011145</v>
      </c>
      <c r="DL14" s="87">
        <f t="shared" si="50"/>
        <v>0</v>
      </c>
      <c r="DM14" s="87">
        <f t="shared" si="51"/>
        <v>0</v>
      </c>
      <c r="DN14" s="87">
        <f t="shared" si="52"/>
        <v>0</v>
      </c>
      <c r="DO14" s="88">
        <f t="shared" si="53"/>
        <v>0</v>
      </c>
      <c r="DP14" s="2"/>
      <c r="DQ14" s="46">
        <v>6</v>
      </c>
      <c r="DR14" s="92" t="s">
        <v>95</v>
      </c>
      <c r="DS14" s="47"/>
      <c r="DT14" s="47"/>
      <c r="DU14" s="44"/>
      <c r="DV14" s="47"/>
      <c r="DW14" s="48"/>
      <c r="DX14" s="68"/>
      <c r="DY14" s="154"/>
      <c r="DZ14" s="49"/>
      <c r="EA14" s="49"/>
      <c r="EB14" s="49"/>
      <c r="EC14" s="53"/>
      <c r="ED14" s="50">
        <f>DT14*DX14*EI2*DZ14</f>
        <v>0</v>
      </c>
      <c r="EE14" s="50">
        <f>DT14*DX14*EI2*EA14</f>
        <v>0</v>
      </c>
      <c r="EF14" s="50">
        <f>DT14*DX14*EI2*EB14</f>
        <v>0</v>
      </c>
      <c r="EG14" s="51">
        <f t="shared" si="54"/>
        <v>0</v>
      </c>
      <c r="EH14" s="2"/>
      <c r="EI14" s="52">
        <f>EI11</f>
        <v>5.3076275663011145</v>
      </c>
      <c r="EJ14" s="87">
        <f t="shared" si="55"/>
        <v>0</v>
      </c>
      <c r="EK14" s="87">
        <f t="shared" si="56"/>
        <v>0</v>
      </c>
      <c r="EL14" s="87">
        <f t="shared" si="57"/>
        <v>0</v>
      </c>
      <c r="EM14" s="88">
        <f t="shared" si="58"/>
        <v>0</v>
      </c>
      <c r="EN14" s="2"/>
      <c r="EO14" s="46">
        <v>7</v>
      </c>
      <c r="EP14" s="92" t="s">
        <v>95</v>
      </c>
      <c r="EQ14" s="47">
        <v>14</v>
      </c>
      <c r="ER14" s="47">
        <v>200</v>
      </c>
      <c r="ES14" s="44"/>
      <c r="ET14" s="47">
        <v>1</v>
      </c>
      <c r="EU14" s="48">
        <v>14</v>
      </c>
      <c r="EV14" s="68">
        <v>1</v>
      </c>
      <c r="EW14" s="154"/>
      <c r="EX14" s="49">
        <v>1</v>
      </c>
      <c r="EY14" s="49">
        <v>1</v>
      </c>
      <c r="EZ14" s="49"/>
      <c r="FA14" s="53"/>
      <c r="FB14" s="50">
        <f>ER14*EV14*FG2*EX14</f>
        <v>200</v>
      </c>
      <c r="FC14" s="50">
        <f>ER14*EV14*FG2*EY14</f>
        <v>200</v>
      </c>
      <c r="FD14" s="50">
        <f>ER14*EV14*FG2*EZ14</f>
        <v>0</v>
      </c>
      <c r="FE14" s="51">
        <f t="shared" si="59"/>
        <v>400</v>
      </c>
      <c r="FF14" s="2"/>
      <c r="FG14" s="52">
        <f>FG11</f>
        <v>5.3076275663011145</v>
      </c>
      <c r="FH14" s="87">
        <f t="shared" si="60"/>
        <v>1061.5255132602229</v>
      </c>
      <c r="FI14" s="87">
        <f t="shared" si="61"/>
        <v>1061.5255132602229</v>
      </c>
      <c r="FJ14" s="87">
        <f t="shared" si="62"/>
        <v>0</v>
      </c>
      <c r="FK14" s="88">
        <f t="shared" si="63"/>
        <v>2123.0510265204457</v>
      </c>
      <c r="FL14" s="2"/>
    </row>
    <row r="15" spans="1:168" ht="12.75" customHeight="1" x14ac:dyDescent="0.2">
      <c r="A15" s="46">
        <v>1</v>
      </c>
      <c r="B15" s="92" t="s">
        <v>94</v>
      </c>
      <c r="C15" s="47"/>
      <c r="D15" s="47"/>
      <c r="E15" s="44"/>
      <c r="F15" s="47"/>
      <c r="G15" s="48"/>
      <c r="H15" s="68"/>
      <c r="I15" s="154"/>
      <c r="J15" s="49"/>
      <c r="K15" s="49"/>
      <c r="L15" s="49"/>
      <c r="M15" s="53"/>
      <c r="N15" s="50">
        <f>D15*H15*S2*J15</f>
        <v>0</v>
      </c>
      <c r="O15" s="50">
        <f>D15*H15*S2*K15</f>
        <v>0</v>
      </c>
      <c r="P15" s="50">
        <f>D15*H15*S2*L15</f>
        <v>0</v>
      </c>
      <c r="Q15" s="51">
        <f t="shared" si="29"/>
        <v>0</v>
      </c>
      <c r="R15" s="2"/>
      <c r="S15" s="52">
        <f>S11</f>
        <v>5.3076275663011145</v>
      </c>
      <c r="T15" s="87">
        <f t="shared" si="30"/>
        <v>0</v>
      </c>
      <c r="U15" s="87">
        <f t="shared" si="31"/>
        <v>0</v>
      </c>
      <c r="V15" s="87">
        <f t="shared" si="32"/>
        <v>0</v>
      </c>
      <c r="W15" s="88">
        <f t="shared" si="33"/>
        <v>0</v>
      </c>
      <c r="X15" s="2"/>
      <c r="Y15" s="46">
        <v>2</v>
      </c>
      <c r="Z15" s="92" t="s">
        <v>94</v>
      </c>
      <c r="AA15" s="47">
        <v>18</v>
      </c>
      <c r="AB15" s="47">
        <v>160</v>
      </c>
      <c r="AC15" s="44"/>
      <c r="AD15" s="47">
        <v>1</v>
      </c>
      <c r="AE15" s="48">
        <v>18</v>
      </c>
      <c r="AF15" s="68">
        <v>1</v>
      </c>
      <c r="AG15" s="154"/>
      <c r="AH15" s="49">
        <v>1</v>
      </c>
      <c r="AI15" s="49">
        <v>1</v>
      </c>
      <c r="AJ15" s="49"/>
      <c r="AK15" s="53"/>
      <c r="AL15" s="50">
        <f>AB15*AF15*AQ2*AH15</f>
        <v>160</v>
      </c>
      <c r="AM15" s="50">
        <f>AB15*AF15*AQ2*AI15</f>
        <v>160</v>
      </c>
      <c r="AN15" s="50">
        <f>AB15*AF15*AQ2*AJ15</f>
        <v>0</v>
      </c>
      <c r="AO15" s="51">
        <f t="shared" si="34"/>
        <v>320</v>
      </c>
      <c r="AP15" s="2"/>
      <c r="AQ15" s="52">
        <f>AQ11</f>
        <v>5.3076275663011145</v>
      </c>
      <c r="AR15" s="87">
        <f t="shared" si="35"/>
        <v>849.22041060817833</v>
      </c>
      <c r="AS15" s="87">
        <f t="shared" si="36"/>
        <v>849.22041060817833</v>
      </c>
      <c r="AT15" s="87">
        <f t="shared" si="37"/>
        <v>0</v>
      </c>
      <c r="AU15" s="88">
        <f t="shared" si="38"/>
        <v>1698.4408212163567</v>
      </c>
      <c r="AV15" s="2"/>
      <c r="AW15" s="46">
        <v>3</v>
      </c>
      <c r="AX15" s="92" t="s">
        <v>94</v>
      </c>
      <c r="AY15" s="47">
        <v>16</v>
      </c>
      <c r="AZ15" s="47">
        <v>160</v>
      </c>
      <c r="BA15" s="44"/>
      <c r="BB15" s="47">
        <v>1</v>
      </c>
      <c r="BC15" s="48">
        <v>16</v>
      </c>
      <c r="BD15" s="68">
        <v>1</v>
      </c>
      <c r="BE15" s="154">
        <v>1</v>
      </c>
      <c r="BF15" s="49">
        <v>1</v>
      </c>
      <c r="BG15" s="49">
        <v>1</v>
      </c>
      <c r="BH15" s="49"/>
      <c r="BI15" s="53"/>
      <c r="BJ15" s="50">
        <f>AZ15*BD15*BO2*BF15</f>
        <v>160</v>
      </c>
      <c r="BK15" s="50">
        <f>AZ15*BD15*BO2*BG15</f>
        <v>160</v>
      </c>
      <c r="BL15" s="50">
        <f>AZ15*BD15*BO2*BH15</f>
        <v>0</v>
      </c>
      <c r="BM15" s="51">
        <f t="shared" si="39"/>
        <v>320</v>
      </c>
      <c r="BN15" s="2"/>
      <c r="BO15" s="52">
        <f>BO11</f>
        <v>5.3076275663011145</v>
      </c>
      <c r="BP15" s="87">
        <f t="shared" si="40"/>
        <v>849.22041060817833</v>
      </c>
      <c r="BQ15" s="87">
        <f t="shared" si="41"/>
        <v>849.22041060817833</v>
      </c>
      <c r="BR15" s="87">
        <f t="shared" si="42"/>
        <v>0</v>
      </c>
      <c r="BS15" s="88">
        <f t="shared" si="43"/>
        <v>1698.4408212163567</v>
      </c>
      <c r="BT15" s="2"/>
      <c r="BU15" s="46">
        <v>4</v>
      </c>
      <c r="BV15" s="92" t="s">
        <v>94</v>
      </c>
      <c r="BW15" s="47"/>
      <c r="BX15" s="47"/>
      <c r="BY15" s="44"/>
      <c r="BZ15" s="47"/>
      <c r="CA15" s="48"/>
      <c r="CB15" s="68"/>
      <c r="CC15" s="154"/>
      <c r="CD15" s="49"/>
      <c r="CE15" s="49"/>
      <c r="CF15" s="49"/>
      <c r="CG15" s="53"/>
      <c r="CH15" s="50">
        <f>BX15*CB15*CM2*CD15</f>
        <v>0</v>
      </c>
      <c r="CI15" s="50">
        <f>BX15*CB15*CM2*CE15</f>
        <v>0</v>
      </c>
      <c r="CJ15" s="50">
        <f>BX15*CB15*CM2*CF15</f>
        <v>0</v>
      </c>
      <c r="CK15" s="51">
        <f t="shared" si="44"/>
        <v>0</v>
      </c>
      <c r="CL15" s="2"/>
      <c r="CM15" s="52">
        <f>CM11</f>
        <v>5.3076275663011145</v>
      </c>
      <c r="CN15" s="87">
        <f t="shared" si="45"/>
        <v>0</v>
      </c>
      <c r="CO15" s="87">
        <f t="shared" si="46"/>
        <v>0</v>
      </c>
      <c r="CP15" s="87">
        <f t="shared" si="47"/>
        <v>0</v>
      </c>
      <c r="CQ15" s="88">
        <f t="shared" si="48"/>
        <v>0</v>
      </c>
      <c r="CR15" s="2"/>
      <c r="CS15" s="46">
        <v>5</v>
      </c>
      <c r="CT15" s="92" t="s">
        <v>94</v>
      </c>
      <c r="CU15" s="47"/>
      <c r="CV15" s="47"/>
      <c r="CW15" s="44"/>
      <c r="CX15" s="47"/>
      <c r="CY15" s="48"/>
      <c r="CZ15" s="68"/>
      <c r="DA15" s="154"/>
      <c r="DB15" s="49"/>
      <c r="DC15" s="49"/>
      <c r="DD15" s="49"/>
      <c r="DE15" s="53"/>
      <c r="DF15" s="50">
        <f>CV15*CZ15*DK2*DB15</f>
        <v>0</v>
      </c>
      <c r="DG15" s="50">
        <f>CV15*CZ15*DK2*DC15</f>
        <v>0</v>
      </c>
      <c r="DH15" s="50">
        <f>CV15*CZ15*DK2*DD15</f>
        <v>0</v>
      </c>
      <c r="DI15" s="51">
        <f t="shared" si="49"/>
        <v>0</v>
      </c>
      <c r="DJ15" s="2"/>
      <c r="DK15" s="52">
        <f>DK11</f>
        <v>5.3076275663011145</v>
      </c>
      <c r="DL15" s="87">
        <f t="shared" si="50"/>
        <v>0</v>
      </c>
      <c r="DM15" s="87">
        <f t="shared" si="51"/>
        <v>0</v>
      </c>
      <c r="DN15" s="87">
        <f t="shared" si="52"/>
        <v>0</v>
      </c>
      <c r="DO15" s="88">
        <f t="shared" si="53"/>
        <v>0</v>
      </c>
      <c r="DP15" s="2"/>
      <c r="DQ15" s="46">
        <v>6</v>
      </c>
      <c r="DR15" s="92" t="s">
        <v>94</v>
      </c>
      <c r="DS15" s="47"/>
      <c r="DT15" s="47"/>
      <c r="DU15" s="44"/>
      <c r="DV15" s="47"/>
      <c r="DW15" s="48"/>
      <c r="DX15" s="68"/>
      <c r="DY15" s="154"/>
      <c r="DZ15" s="49"/>
      <c r="EA15" s="49"/>
      <c r="EB15" s="49"/>
      <c r="EC15" s="53"/>
      <c r="ED15" s="50">
        <f>DT15*DX15*EI2*DZ15</f>
        <v>0</v>
      </c>
      <c r="EE15" s="50">
        <f>DT15*DX15*EI2*EA15</f>
        <v>0</v>
      </c>
      <c r="EF15" s="50">
        <f>DT15*DX15*EI2*EB15</f>
        <v>0</v>
      </c>
      <c r="EG15" s="51">
        <f t="shared" si="54"/>
        <v>0</v>
      </c>
      <c r="EH15" s="2"/>
      <c r="EI15" s="52">
        <f>EI11</f>
        <v>5.3076275663011145</v>
      </c>
      <c r="EJ15" s="87">
        <f t="shared" si="55"/>
        <v>0</v>
      </c>
      <c r="EK15" s="87">
        <f t="shared" si="56"/>
        <v>0</v>
      </c>
      <c r="EL15" s="87">
        <f t="shared" si="57"/>
        <v>0</v>
      </c>
      <c r="EM15" s="88">
        <f t="shared" si="58"/>
        <v>0</v>
      </c>
      <c r="EN15" s="2"/>
      <c r="EO15" s="46">
        <v>7</v>
      </c>
      <c r="EP15" s="92" t="s">
        <v>94</v>
      </c>
      <c r="EQ15" s="47"/>
      <c r="ER15" s="47"/>
      <c r="ES15" s="44"/>
      <c r="ET15" s="47"/>
      <c r="EU15" s="48"/>
      <c r="EV15" s="68"/>
      <c r="EW15" s="154"/>
      <c r="EX15" s="49"/>
      <c r="EY15" s="49"/>
      <c r="EZ15" s="49"/>
      <c r="FA15" s="53"/>
      <c r="FB15" s="50">
        <f>ER15*EV15*FG2*EX15</f>
        <v>0</v>
      </c>
      <c r="FC15" s="50">
        <f>ER15*EV15*FG2*EY15</f>
        <v>0</v>
      </c>
      <c r="FD15" s="50">
        <f>ER15*EV15*FG2*EZ15</f>
        <v>0</v>
      </c>
      <c r="FE15" s="51">
        <f t="shared" si="59"/>
        <v>0</v>
      </c>
      <c r="FF15" s="2"/>
      <c r="FG15" s="52">
        <f>FG11</f>
        <v>5.3076275663011145</v>
      </c>
      <c r="FH15" s="87">
        <f t="shared" si="60"/>
        <v>0</v>
      </c>
      <c r="FI15" s="87">
        <f t="shared" si="61"/>
        <v>0</v>
      </c>
      <c r="FJ15" s="87">
        <f t="shared" si="62"/>
        <v>0</v>
      </c>
      <c r="FK15" s="88">
        <f t="shared" si="63"/>
        <v>0</v>
      </c>
      <c r="FL15" s="2"/>
    </row>
    <row r="16" spans="1:168" ht="12.75" customHeight="1" x14ac:dyDescent="0.2">
      <c r="A16" s="46">
        <v>1</v>
      </c>
      <c r="B16" s="93" t="s">
        <v>93</v>
      </c>
      <c r="C16" s="47">
        <v>10</v>
      </c>
      <c r="D16" s="47">
        <v>240</v>
      </c>
      <c r="E16" s="44"/>
      <c r="F16" s="47">
        <v>1</v>
      </c>
      <c r="G16" s="48">
        <v>7</v>
      </c>
      <c r="H16" s="68">
        <f t="shared" si="28"/>
        <v>0.7</v>
      </c>
      <c r="I16" s="154"/>
      <c r="J16" s="49">
        <v>1</v>
      </c>
      <c r="K16" s="49">
        <v>1</v>
      </c>
      <c r="L16" s="49"/>
      <c r="M16" s="53"/>
      <c r="N16" s="50">
        <f>D16*H16*S2*J16</f>
        <v>168</v>
      </c>
      <c r="O16" s="50">
        <f>D16*H16*S2*K16</f>
        <v>168</v>
      </c>
      <c r="P16" s="50">
        <f>D16*H16*S2*L16</f>
        <v>0</v>
      </c>
      <c r="Q16" s="51">
        <f t="shared" si="29"/>
        <v>336</v>
      </c>
      <c r="R16" s="2"/>
      <c r="S16" s="52">
        <f>S11</f>
        <v>5.3076275663011145</v>
      </c>
      <c r="T16" s="87">
        <f t="shared" si="30"/>
        <v>891.68143113858719</v>
      </c>
      <c r="U16" s="87">
        <f t="shared" si="31"/>
        <v>891.68143113858719</v>
      </c>
      <c r="V16" s="87">
        <f t="shared" si="32"/>
        <v>0</v>
      </c>
      <c r="W16" s="88">
        <f t="shared" si="33"/>
        <v>1783.3628622771744</v>
      </c>
      <c r="X16" s="2"/>
      <c r="Y16" s="46">
        <v>2</v>
      </c>
      <c r="Z16" s="93" t="s">
        <v>93</v>
      </c>
      <c r="AA16" s="47">
        <v>22</v>
      </c>
      <c r="AB16" s="47">
        <v>160</v>
      </c>
      <c r="AC16" s="44"/>
      <c r="AD16" s="47">
        <v>1</v>
      </c>
      <c r="AE16" s="48">
        <v>22</v>
      </c>
      <c r="AF16" s="68">
        <v>1</v>
      </c>
      <c r="AG16" s="154"/>
      <c r="AH16" s="49">
        <v>1</v>
      </c>
      <c r="AI16" s="49">
        <v>1</v>
      </c>
      <c r="AJ16" s="49"/>
      <c r="AK16" s="53"/>
      <c r="AL16" s="50">
        <f>AB16*AF16*AQ2*AH16</f>
        <v>160</v>
      </c>
      <c r="AM16" s="50">
        <f>AB16*AF16*AQ2*AI16</f>
        <v>160</v>
      </c>
      <c r="AN16" s="50">
        <f>AB16*AF16*AQ2*AJ16</f>
        <v>0</v>
      </c>
      <c r="AO16" s="51">
        <f t="shared" si="34"/>
        <v>320</v>
      </c>
      <c r="AP16" s="2"/>
      <c r="AQ16" s="52">
        <f>AQ11</f>
        <v>5.3076275663011145</v>
      </c>
      <c r="AR16" s="87">
        <f t="shared" si="35"/>
        <v>849.22041060817833</v>
      </c>
      <c r="AS16" s="87">
        <f t="shared" si="36"/>
        <v>849.22041060817833</v>
      </c>
      <c r="AT16" s="87">
        <f t="shared" si="37"/>
        <v>0</v>
      </c>
      <c r="AU16" s="88">
        <f t="shared" si="38"/>
        <v>1698.4408212163567</v>
      </c>
      <c r="AV16" s="2"/>
      <c r="AW16" s="46">
        <v>3</v>
      </c>
      <c r="AX16" s="93" t="s">
        <v>93</v>
      </c>
      <c r="AY16" s="47">
        <v>16</v>
      </c>
      <c r="AZ16" s="47">
        <v>320</v>
      </c>
      <c r="BA16" s="44"/>
      <c r="BB16" s="47">
        <v>1</v>
      </c>
      <c r="BC16" s="48">
        <v>16</v>
      </c>
      <c r="BD16" s="68">
        <v>1</v>
      </c>
      <c r="BE16" s="154"/>
      <c r="BF16" s="49">
        <v>1</v>
      </c>
      <c r="BG16" s="49">
        <v>1</v>
      </c>
      <c r="BH16" s="49"/>
      <c r="BI16" s="53"/>
      <c r="BJ16" s="50">
        <f>AZ16*BD16*BO2*BF16</f>
        <v>320</v>
      </c>
      <c r="BK16" s="50">
        <f>AZ16*BD16*BO2*BG16</f>
        <v>320</v>
      </c>
      <c r="BL16" s="50">
        <f>AZ16*BD16*BO2*BH16</f>
        <v>0</v>
      </c>
      <c r="BM16" s="51">
        <f t="shared" si="39"/>
        <v>640</v>
      </c>
      <c r="BN16" s="2"/>
      <c r="BO16" s="52">
        <f>BO11</f>
        <v>5.3076275663011145</v>
      </c>
      <c r="BP16" s="87">
        <f t="shared" si="40"/>
        <v>1698.4408212163567</v>
      </c>
      <c r="BQ16" s="87">
        <f t="shared" si="41"/>
        <v>1698.4408212163567</v>
      </c>
      <c r="BR16" s="87">
        <f t="shared" si="42"/>
        <v>0</v>
      </c>
      <c r="BS16" s="88">
        <f t="shared" si="43"/>
        <v>3396.8816424327133</v>
      </c>
      <c r="BT16" s="2"/>
      <c r="BU16" s="46">
        <v>4</v>
      </c>
      <c r="BV16" s="93" t="s">
        <v>93</v>
      </c>
      <c r="BW16" s="47">
        <v>10</v>
      </c>
      <c r="BX16" s="47">
        <v>400</v>
      </c>
      <c r="BY16" s="44"/>
      <c r="BZ16" s="47">
        <v>1</v>
      </c>
      <c r="CA16" s="48">
        <v>4</v>
      </c>
      <c r="CB16" s="68">
        <f>4/10</f>
        <v>0.4</v>
      </c>
      <c r="CC16" s="154"/>
      <c r="CD16" s="49">
        <v>1</v>
      </c>
      <c r="CE16" s="49">
        <v>1</v>
      </c>
      <c r="CF16" s="49"/>
      <c r="CG16" s="53"/>
      <c r="CH16" s="50">
        <f>BX16*CB16*CM2*CD16</f>
        <v>160</v>
      </c>
      <c r="CI16" s="50">
        <f>BX16*CB16*CM2*CE16</f>
        <v>160</v>
      </c>
      <c r="CJ16" s="50">
        <f>BX16*CB16*CM2*CF16</f>
        <v>0</v>
      </c>
      <c r="CK16" s="51">
        <f t="shared" si="44"/>
        <v>320</v>
      </c>
      <c r="CL16" s="2"/>
      <c r="CM16" s="52">
        <f>CM11</f>
        <v>5.3076275663011145</v>
      </c>
      <c r="CN16" s="87">
        <f t="shared" si="45"/>
        <v>849.22041060817833</v>
      </c>
      <c r="CO16" s="87">
        <f t="shared" si="46"/>
        <v>849.22041060817833</v>
      </c>
      <c r="CP16" s="87">
        <f t="shared" si="47"/>
        <v>0</v>
      </c>
      <c r="CQ16" s="88">
        <f t="shared" si="48"/>
        <v>1698.4408212163567</v>
      </c>
      <c r="CR16" s="2"/>
      <c r="CS16" s="46">
        <v>5</v>
      </c>
      <c r="CT16" s="93" t="s">
        <v>93</v>
      </c>
      <c r="CU16" s="47"/>
      <c r="CV16" s="47"/>
      <c r="CW16" s="44"/>
      <c r="CX16" s="47"/>
      <c r="CY16" s="48"/>
      <c r="CZ16" s="68"/>
      <c r="DA16" s="154"/>
      <c r="DB16" s="49"/>
      <c r="DC16" s="49"/>
      <c r="DD16" s="49"/>
      <c r="DE16" s="53"/>
      <c r="DF16" s="50">
        <f>CV16*CZ16*DK2*DB16</f>
        <v>0</v>
      </c>
      <c r="DG16" s="50">
        <f>CV16*CZ16*DK2*DC16</f>
        <v>0</v>
      </c>
      <c r="DH16" s="50">
        <f>CV16*CZ16*DK2*DD16</f>
        <v>0</v>
      </c>
      <c r="DI16" s="51">
        <f t="shared" si="49"/>
        <v>0</v>
      </c>
      <c r="DJ16" s="2"/>
      <c r="DK16" s="52">
        <f>DK11</f>
        <v>5.3076275663011145</v>
      </c>
      <c r="DL16" s="87">
        <f t="shared" si="50"/>
        <v>0</v>
      </c>
      <c r="DM16" s="87">
        <f t="shared" si="51"/>
        <v>0</v>
      </c>
      <c r="DN16" s="87">
        <f t="shared" si="52"/>
        <v>0</v>
      </c>
      <c r="DO16" s="88">
        <f t="shared" si="53"/>
        <v>0</v>
      </c>
      <c r="DP16" s="2"/>
      <c r="DQ16" s="46">
        <v>6</v>
      </c>
      <c r="DR16" s="93" t="s">
        <v>93</v>
      </c>
      <c r="DS16" s="47"/>
      <c r="DT16" s="47"/>
      <c r="DU16" s="44"/>
      <c r="DV16" s="47"/>
      <c r="DW16" s="48"/>
      <c r="DX16" s="68"/>
      <c r="DY16" s="154"/>
      <c r="DZ16" s="49"/>
      <c r="EA16" s="49"/>
      <c r="EB16" s="49"/>
      <c r="EC16" s="53"/>
      <c r="ED16" s="50">
        <f>DT16*DX16*EI2*DZ16</f>
        <v>0</v>
      </c>
      <c r="EE16" s="50">
        <f>DT16*DX16*EI2*EA16</f>
        <v>0</v>
      </c>
      <c r="EF16" s="50">
        <f>DT16*DX16*EI2*EB16</f>
        <v>0</v>
      </c>
      <c r="EG16" s="51">
        <f t="shared" si="54"/>
        <v>0</v>
      </c>
      <c r="EH16" s="2"/>
      <c r="EI16" s="52">
        <f>EI11</f>
        <v>5.3076275663011145</v>
      </c>
      <c r="EJ16" s="87">
        <f t="shared" si="55"/>
        <v>0</v>
      </c>
      <c r="EK16" s="87">
        <f t="shared" si="56"/>
        <v>0</v>
      </c>
      <c r="EL16" s="87">
        <f t="shared" si="57"/>
        <v>0</v>
      </c>
      <c r="EM16" s="88">
        <f t="shared" si="58"/>
        <v>0</v>
      </c>
      <c r="EN16" s="2"/>
      <c r="EO16" s="46">
        <v>7</v>
      </c>
      <c r="EP16" s="93" t="s">
        <v>93</v>
      </c>
      <c r="EQ16" s="47">
        <v>14</v>
      </c>
      <c r="ER16" s="47">
        <v>320</v>
      </c>
      <c r="ES16" s="44"/>
      <c r="ET16" s="47">
        <v>1</v>
      </c>
      <c r="EU16" s="48">
        <v>12</v>
      </c>
      <c r="EV16" s="68">
        <f>12/14</f>
        <v>0.8571428571428571</v>
      </c>
      <c r="EW16" s="154"/>
      <c r="EX16" s="49">
        <v>1</v>
      </c>
      <c r="EY16" s="49">
        <v>1</v>
      </c>
      <c r="EZ16" s="49"/>
      <c r="FA16" s="53"/>
      <c r="FB16" s="50">
        <f>ER16*EV16*FG2*EX16</f>
        <v>274.28571428571428</v>
      </c>
      <c r="FC16" s="50">
        <f>ER16*EV16*FG2*EY16</f>
        <v>274.28571428571428</v>
      </c>
      <c r="FD16" s="50">
        <f>ER16*EV16*FG2*EZ16</f>
        <v>0</v>
      </c>
      <c r="FE16" s="51">
        <f t="shared" si="59"/>
        <v>548.57142857142856</v>
      </c>
      <c r="FF16" s="2"/>
      <c r="FG16" s="52">
        <f>FG11</f>
        <v>5.3076275663011145</v>
      </c>
      <c r="FH16" s="87">
        <f t="shared" si="60"/>
        <v>1455.8064181854486</v>
      </c>
      <c r="FI16" s="87">
        <f t="shared" si="61"/>
        <v>1455.8064181854486</v>
      </c>
      <c r="FJ16" s="87">
        <f t="shared" si="62"/>
        <v>0</v>
      </c>
      <c r="FK16" s="88">
        <f t="shared" si="63"/>
        <v>2911.6128363708972</v>
      </c>
      <c r="FL16" s="2"/>
    </row>
    <row r="17" spans="1:168" ht="12.75" customHeight="1" x14ac:dyDescent="0.2">
      <c r="A17" s="46">
        <v>1</v>
      </c>
      <c r="B17" s="93" t="s">
        <v>92</v>
      </c>
      <c r="C17" s="47"/>
      <c r="D17" s="47"/>
      <c r="E17" s="44"/>
      <c r="F17" s="47"/>
      <c r="G17" s="48"/>
      <c r="H17" s="68"/>
      <c r="I17" s="154"/>
      <c r="J17" s="49"/>
      <c r="K17" s="49"/>
      <c r="L17" s="49"/>
      <c r="M17" s="53"/>
      <c r="N17" s="50">
        <f>D17*H17*S2*J17</f>
        <v>0</v>
      </c>
      <c r="O17" s="50">
        <f>D17*H17*S2*K17</f>
        <v>0</v>
      </c>
      <c r="P17" s="50">
        <f>D17*H17*S2*L17</f>
        <v>0</v>
      </c>
      <c r="Q17" s="51">
        <f t="shared" si="29"/>
        <v>0</v>
      </c>
      <c r="R17" s="2"/>
      <c r="S17" s="52">
        <f>S11</f>
        <v>5.3076275663011145</v>
      </c>
      <c r="T17" s="87">
        <f t="shared" si="30"/>
        <v>0</v>
      </c>
      <c r="U17" s="87">
        <f t="shared" si="31"/>
        <v>0</v>
      </c>
      <c r="V17" s="87">
        <f t="shared" si="32"/>
        <v>0</v>
      </c>
      <c r="W17" s="88">
        <f t="shared" si="33"/>
        <v>0</v>
      </c>
      <c r="X17" s="2"/>
      <c r="Y17" s="46">
        <v>2</v>
      </c>
      <c r="Z17" s="93" t="s">
        <v>92</v>
      </c>
      <c r="AA17" s="47"/>
      <c r="AB17" s="47"/>
      <c r="AC17" s="44"/>
      <c r="AD17" s="47"/>
      <c r="AE17" s="48"/>
      <c r="AF17" s="68"/>
      <c r="AG17" s="154"/>
      <c r="AH17" s="49"/>
      <c r="AI17" s="49"/>
      <c r="AJ17" s="49"/>
      <c r="AK17" s="53"/>
      <c r="AL17" s="50">
        <f>AB17*AF17*AQ2*AH17</f>
        <v>0</v>
      </c>
      <c r="AM17" s="50">
        <f>AB17*AF17*AQ2*AI17</f>
        <v>0</v>
      </c>
      <c r="AN17" s="50">
        <f>AB17*AF17*AQ2*AJ17</f>
        <v>0</v>
      </c>
      <c r="AO17" s="51">
        <f t="shared" si="34"/>
        <v>0</v>
      </c>
      <c r="AP17" s="2"/>
      <c r="AQ17" s="52">
        <f>AQ11</f>
        <v>5.3076275663011145</v>
      </c>
      <c r="AR17" s="87">
        <f t="shared" si="35"/>
        <v>0</v>
      </c>
      <c r="AS17" s="87">
        <f t="shared" si="36"/>
        <v>0</v>
      </c>
      <c r="AT17" s="87">
        <f t="shared" si="37"/>
        <v>0</v>
      </c>
      <c r="AU17" s="88">
        <f t="shared" si="38"/>
        <v>0</v>
      </c>
      <c r="AV17" s="2"/>
      <c r="AW17" s="46">
        <v>3</v>
      </c>
      <c r="AX17" s="93" t="s">
        <v>92</v>
      </c>
      <c r="AY17" s="47"/>
      <c r="AZ17" s="47"/>
      <c r="BA17" s="44"/>
      <c r="BB17" s="47"/>
      <c r="BC17" s="48"/>
      <c r="BD17" s="68"/>
      <c r="BE17" s="154"/>
      <c r="BF17" s="49"/>
      <c r="BG17" s="49"/>
      <c r="BH17" s="49"/>
      <c r="BI17" s="53"/>
      <c r="BJ17" s="50">
        <f>AZ17*BD17*BO2*BF17</f>
        <v>0</v>
      </c>
      <c r="BK17" s="50">
        <f>AZ17*BD17*BO2*BG17</f>
        <v>0</v>
      </c>
      <c r="BL17" s="50">
        <f>AZ17*BD17*BO2*BH17</f>
        <v>0</v>
      </c>
      <c r="BM17" s="51">
        <f t="shared" si="39"/>
        <v>0</v>
      </c>
      <c r="BN17" s="2"/>
      <c r="BO17" s="52">
        <f>BO11</f>
        <v>5.3076275663011145</v>
      </c>
      <c r="BP17" s="87">
        <f t="shared" si="40"/>
        <v>0</v>
      </c>
      <c r="BQ17" s="87">
        <f t="shared" si="41"/>
        <v>0</v>
      </c>
      <c r="BR17" s="87">
        <f t="shared" si="42"/>
        <v>0</v>
      </c>
      <c r="BS17" s="88">
        <f t="shared" si="43"/>
        <v>0</v>
      </c>
      <c r="BT17" s="2"/>
      <c r="BU17" s="46">
        <v>4</v>
      </c>
      <c r="BV17" s="93" t="s">
        <v>92</v>
      </c>
      <c r="BW17" s="47"/>
      <c r="BX17" s="47"/>
      <c r="BY17" s="44"/>
      <c r="BZ17" s="47"/>
      <c r="CA17" s="48"/>
      <c r="CB17" s="68"/>
      <c r="CC17" s="154"/>
      <c r="CD17" s="49"/>
      <c r="CE17" s="49"/>
      <c r="CF17" s="49"/>
      <c r="CG17" s="53"/>
      <c r="CH17" s="50">
        <f>BX17*CB17*CM2*CD17</f>
        <v>0</v>
      </c>
      <c r="CI17" s="50">
        <f>BX17*CB17*CM2*CE17</f>
        <v>0</v>
      </c>
      <c r="CJ17" s="50">
        <f>BX17*CB17*CM2*CF17</f>
        <v>0</v>
      </c>
      <c r="CK17" s="51">
        <f t="shared" si="44"/>
        <v>0</v>
      </c>
      <c r="CL17" s="2"/>
      <c r="CM17" s="52">
        <f>CM11</f>
        <v>5.3076275663011145</v>
      </c>
      <c r="CN17" s="87">
        <f t="shared" si="45"/>
        <v>0</v>
      </c>
      <c r="CO17" s="87">
        <f t="shared" si="46"/>
        <v>0</v>
      </c>
      <c r="CP17" s="87">
        <f t="shared" si="47"/>
        <v>0</v>
      </c>
      <c r="CQ17" s="88">
        <f t="shared" si="48"/>
        <v>0</v>
      </c>
      <c r="CR17" s="2"/>
      <c r="CS17" s="46">
        <v>5</v>
      </c>
      <c r="CT17" s="93" t="s">
        <v>92</v>
      </c>
      <c r="CU17" s="47">
        <v>6</v>
      </c>
      <c r="CV17" s="47">
        <v>200</v>
      </c>
      <c r="CW17" s="44"/>
      <c r="CX17" s="47">
        <v>1</v>
      </c>
      <c r="CY17" s="48">
        <v>3</v>
      </c>
      <c r="CZ17" s="68">
        <v>0.5</v>
      </c>
      <c r="DA17" s="154"/>
      <c r="DB17" s="49">
        <v>1</v>
      </c>
      <c r="DC17" s="49">
        <v>1</v>
      </c>
      <c r="DD17" s="49"/>
      <c r="DE17" s="53"/>
      <c r="DF17" s="50">
        <f>CV17*CZ17*DK2*DB17</f>
        <v>100</v>
      </c>
      <c r="DG17" s="50">
        <f>CV17*CZ17*DK2*DC17</f>
        <v>100</v>
      </c>
      <c r="DH17" s="50">
        <f>CV17*CZ17*DK2*DD17</f>
        <v>0</v>
      </c>
      <c r="DI17" s="51">
        <f t="shared" si="49"/>
        <v>200</v>
      </c>
      <c r="DJ17" s="2"/>
      <c r="DK17" s="52">
        <f>DK11</f>
        <v>5.3076275663011145</v>
      </c>
      <c r="DL17" s="87">
        <f t="shared" si="50"/>
        <v>530.76275663011143</v>
      </c>
      <c r="DM17" s="87">
        <f t="shared" si="51"/>
        <v>530.76275663011143</v>
      </c>
      <c r="DN17" s="87">
        <f t="shared" si="52"/>
        <v>0</v>
      </c>
      <c r="DO17" s="88">
        <f t="shared" si="53"/>
        <v>1061.5255132602229</v>
      </c>
      <c r="DP17" s="2"/>
      <c r="DQ17" s="46">
        <v>6</v>
      </c>
      <c r="DR17" s="93" t="s">
        <v>92</v>
      </c>
      <c r="DS17" s="47"/>
      <c r="DT17" s="47"/>
      <c r="DU17" s="44"/>
      <c r="DV17" s="47"/>
      <c r="DW17" s="48"/>
      <c r="DX17" s="68"/>
      <c r="DY17" s="154"/>
      <c r="DZ17" s="49"/>
      <c r="EA17" s="49"/>
      <c r="EB17" s="49"/>
      <c r="EC17" s="53"/>
      <c r="ED17" s="50">
        <f>DT17*DX17*EI2*DZ17</f>
        <v>0</v>
      </c>
      <c r="EE17" s="50">
        <f>DT17*DX17*EI2*EA17</f>
        <v>0</v>
      </c>
      <c r="EF17" s="50">
        <f>DT17*DX17*EI2*EB17</f>
        <v>0</v>
      </c>
      <c r="EG17" s="51">
        <f t="shared" si="54"/>
        <v>0</v>
      </c>
      <c r="EH17" s="2"/>
      <c r="EI17" s="52">
        <f>EI11</f>
        <v>5.3076275663011145</v>
      </c>
      <c r="EJ17" s="87">
        <f t="shared" si="55"/>
        <v>0</v>
      </c>
      <c r="EK17" s="87">
        <f t="shared" si="56"/>
        <v>0</v>
      </c>
      <c r="EL17" s="87">
        <f t="shared" si="57"/>
        <v>0</v>
      </c>
      <c r="EM17" s="88">
        <f t="shared" si="58"/>
        <v>0</v>
      </c>
      <c r="EN17" s="2"/>
      <c r="EO17" s="46">
        <v>7</v>
      </c>
      <c r="EP17" s="93" t="s">
        <v>92</v>
      </c>
      <c r="EQ17" s="47"/>
      <c r="ER17" s="47"/>
      <c r="ES17" s="44"/>
      <c r="ET17" s="47"/>
      <c r="EU17" s="48"/>
      <c r="EV17" s="68"/>
      <c r="EW17" s="154"/>
      <c r="EX17" s="49"/>
      <c r="EY17" s="49"/>
      <c r="EZ17" s="49"/>
      <c r="FA17" s="53"/>
      <c r="FB17" s="50">
        <f>ER17*EV17*FG2*EX17</f>
        <v>0</v>
      </c>
      <c r="FC17" s="50">
        <f>ER17*EV17*FG2*EY17</f>
        <v>0</v>
      </c>
      <c r="FD17" s="50">
        <f>ER17*EV17*FG2*EZ17</f>
        <v>0</v>
      </c>
      <c r="FE17" s="51">
        <f t="shared" si="59"/>
        <v>0</v>
      </c>
      <c r="FF17" s="2"/>
      <c r="FG17" s="52">
        <f>FG11</f>
        <v>5.3076275663011145</v>
      </c>
      <c r="FH17" s="87">
        <f t="shared" si="60"/>
        <v>0</v>
      </c>
      <c r="FI17" s="87">
        <f t="shared" si="61"/>
        <v>0</v>
      </c>
      <c r="FJ17" s="87">
        <f t="shared" si="62"/>
        <v>0</v>
      </c>
      <c r="FK17" s="88">
        <f t="shared" si="63"/>
        <v>0</v>
      </c>
      <c r="FL17" s="2"/>
    </row>
    <row r="18" spans="1:168" ht="12.75" customHeight="1" x14ac:dyDescent="0.2">
      <c r="A18" s="46">
        <v>1</v>
      </c>
      <c r="B18" s="93" t="s">
        <v>46</v>
      </c>
      <c r="C18" s="47"/>
      <c r="D18" s="47"/>
      <c r="E18" s="44"/>
      <c r="F18" s="47"/>
      <c r="G18" s="48"/>
      <c r="H18" s="158"/>
      <c r="I18" s="154"/>
      <c r="J18" s="85"/>
      <c r="K18" s="85"/>
      <c r="L18" s="49"/>
      <c r="M18" s="53"/>
      <c r="N18" s="50">
        <f>D18*H18*S2*J18</f>
        <v>0</v>
      </c>
      <c r="O18" s="50">
        <f>D18*H18*S2*K18</f>
        <v>0</v>
      </c>
      <c r="P18" s="50">
        <f>D18*G18*S2*L18</f>
        <v>0</v>
      </c>
      <c r="Q18" s="51">
        <f t="shared" si="29"/>
        <v>0</v>
      </c>
      <c r="R18" s="2"/>
      <c r="S18" s="52">
        <f>S11</f>
        <v>5.3076275663011145</v>
      </c>
      <c r="T18" s="87">
        <f t="shared" si="30"/>
        <v>0</v>
      </c>
      <c r="U18" s="87">
        <f t="shared" si="31"/>
        <v>0</v>
      </c>
      <c r="V18" s="87">
        <f t="shared" si="32"/>
        <v>0</v>
      </c>
      <c r="W18" s="88">
        <f t="shared" si="33"/>
        <v>0</v>
      </c>
      <c r="X18" s="2"/>
      <c r="Y18" s="46">
        <v>2</v>
      </c>
      <c r="Z18" s="93" t="s">
        <v>46</v>
      </c>
      <c r="AA18" s="47"/>
      <c r="AB18" s="47"/>
      <c r="AC18" s="44"/>
      <c r="AD18" s="47"/>
      <c r="AE18" s="48"/>
      <c r="AF18" s="158"/>
      <c r="AG18" s="154"/>
      <c r="AH18" s="85"/>
      <c r="AI18" s="85"/>
      <c r="AJ18" s="49"/>
      <c r="AK18" s="53"/>
      <c r="AL18" s="50">
        <f>AB18*AF18*AQ2*AH18</f>
        <v>0</v>
      </c>
      <c r="AM18" s="50">
        <f>AB18*AF18*AQ2*AI18</f>
        <v>0</v>
      </c>
      <c r="AN18" s="50">
        <f>AB18*AE18*AQ2*AJ18</f>
        <v>0</v>
      </c>
      <c r="AO18" s="51">
        <f t="shared" si="34"/>
        <v>0</v>
      </c>
      <c r="AP18" s="2"/>
      <c r="AQ18" s="52">
        <f>AQ11</f>
        <v>5.3076275663011145</v>
      </c>
      <c r="AR18" s="87">
        <f t="shared" si="35"/>
        <v>0</v>
      </c>
      <c r="AS18" s="87">
        <f t="shared" si="36"/>
        <v>0</v>
      </c>
      <c r="AT18" s="87">
        <f t="shared" si="37"/>
        <v>0</v>
      </c>
      <c r="AU18" s="88">
        <f t="shared" si="38"/>
        <v>0</v>
      </c>
      <c r="AV18" s="2"/>
      <c r="AW18" s="46">
        <v>3</v>
      </c>
      <c r="AX18" s="93" t="s">
        <v>46</v>
      </c>
      <c r="AY18" s="47"/>
      <c r="AZ18" s="47"/>
      <c r="BA18" s="44"/>
      <c r="BB18" s="47"/>
      <c r="BC18" s="48"/>
      <c r="BD18" s="158"/>
      <c r="BE18" s="154"/>
      <c r="BF18" s="85"/>
      <c r="BG18" s="85"/>
      <c r="BH18" s="49"/>
      <c r="BI18" s="53"/>
      <c r="BJ18" s="50">
        <f>AZ18*BD18*BO2*BF18</f>
        <v>0</v>
      </c>
      <c r="BK18" s="50">
        <f>AZ18*BD18*BO2*BG18</f>
        <v>0</v>
      </c>
      <c r="BL18" s="50">
        <f>AZ18*BC18*BO2*BH18</f>
        <v>0</v>
      </c>
      <c r="BM18" s="51">
        <f t="shared" si="39"/>
        <v>0</v>
      </c>
      <c r="BN18" s="2"/>
      <c r="BO18" s="52">
        <f>BO11</f>
        <v>5.3076275663011145</v>
      </c>
      <c r="BP18" s="87">
        <f t="shared" si="40"/>
        <v>0</v>
      </c>
      <c r="BQ18" s="87">
        <f t="shared" si="41"/>
        <v>0</v>
      </c>
      <c r="BR18" s="87">
        <f t="shared" si="42"/>
        <v>0</v>
      </c>
      <c r="BS18" s="88">
        <f t="shared" si="43"/>
        <v>0</v>
      </c>
      <c r="BT18" s="2"/>
      <c r="BU18" s="46">
        <v>4</v>
      </c>
      <c r="BV18" s="93" t="s">
        <v>46</v>
      </c>
      <c r="BW18" s="47"/>
      <c r="BX18" s="47"/>
      <c r="BY18" s="44"/>
      <c r="BZ18" s="47"/>
      <c r="CA18" s="48"/>
      <c r="CB18" s="158"/>
      <c r="CC18" s="154"/>
      <c r="CD18" s="85"/>
      <c r="CE18" s="85"/>
      <c r="CF18" s="49"/>
      <c r="CG18" s="53"/>
      <c r="CH18" s="50">
        <f>BX18*CB18*CM2*CD18</f>
        <v>0</v>
      </c>
      <c r="CI18" s="50">
        <f>BX18*CB18*CM2*CE18</f>
        <v>0</v>
      </c>
      <c r="CJ18" s="50">
        <f>BX18*CA18*CM2*CF18</f>
        <v>0</v>
      </c>
      <c r="CK18" s="51">
        <f t="shared" si="44"/>
        <v>0</v>
      </c>
      <c r="CL18" s="2"/>
      <c r="CM18" s="52">
        <f>CM11</f>
        <v>5.3076275663011145</v>
      </c>
      <c r="CN18" s="87">
        <f t="shared" si="45"/>
        <v>0</v>
      </c>
      <c r="CO18" s="87">
        <f t="shared" si="46"/>
        <v>0</v>
      </c>
      <c r="CP18" s="87">
        <f t="shared" si="47"/>
        <v>0</v>
      </c>
      <c r="CQ18" s="88">
        <f t="shared" si="48"/>
        <v>0</v>
      </c>
      <c r="CR18" s="2"/>
      <c r="CS18" s="46">
        <v>5</v>
      </c>
      <c r="CT18" s="93" t="s">
        <v>46</v>
      </c>
      <c r="CU18" s="47"/>
      <c r="CV18" s="47"/>
      <c r="CW18" s="44"/>
      <c r="CX18" s="47"/>
      <c r="CY18" s="48"/>
      <c r="CZ18" s="158"/>
      <c r="DA18" s="154"/>
      <c r="DB18" s="85"/>
      <c r="DC18" s="85"/>
      <c r="DD18" s="49"/>
      <c r="DE18" s="53"/>
      <c r="DF18" s="50">
        <f>CV18*CZ18*DK2*DB18</f>
        <v>0</v>
      </c>
      <c r="DG18" s="50">
        <f>CV18*CZ18*DK2*DC18</f>
        <v>0</v>
      </c>
      <c r="DH18" s="50">
        <f>CV18*CY18*DK2*DD18</f>
        <v>0</v>
      </c>
      <c r="DI18" s="51">
        <f t="shared" si="49"/>
        <v>0</v>
      </c>
      <c r="DJ18" s="2"/>
      <c r="DK18" s="52">
        <f>DK11</f>
        <v>5.3076275663011145</v>
      </c>
      <c r="DL18" s="87">
        <f t="shared" si="50"/>
        <v>0</v>
      </c>
      <c r="DM18" s="87">
        <f t="shared" si="51"/>
        <v>0</v>
      </c>
      <c r="DN18" s="87">
        <f t="shared" si="52"/>
        <v>0</v>
      </c>
      <c r="DO18" s="88">
        <f t="shared" si="53"/>
        <v>0</v>
      </c>
      <c r="DP18" s="2"/>
      <c r="DQ18" s="46">
        <v>6</v>
      </c>
      <c r="DR18" s="93" t="s">
        <v>46</v>
      </c>
      <c r="DS18" s="47"/>
      <c r="DT18" s="47"/>
      <c r="DU18" s="44"/>
      <c r="DV18" s="47"/>
      <c r="DW18" s="48"/>
      <c r="DX18" s="158"/>
      <c r="DY18" s="154"/>
      <c r="DZ18" s="85"/>
      <c r="EA18" s="85"/>
      <c r="EB18" s="49"/>
      <c r="EC18" s="53"/>
      <c r="ED18" s="50">
        <f>DT18*DX18*EI2*DZ18</f>
        <v>0</v>
      </c>
      <c r="EE18" s="50">
        <f>DT18*DX18*EI2*EA18</f>
        <v>0</v>
      </c>
      <c r="EF18" s="50">
        <f>DT18*DW18*EI2*EB18</f>
        <v>0</v>
      </c>
      <c r="EG18" s="51">
        <f t="shared" si="54"/>
        <v>0</v>
      </c>
      <c r="EH18" s="2"/>
      <c r="EI18" s="52">
        <f>EI11</f>
        <v>5.3076275663011145</v>
      </c>
      <c r="EJ18" s="87">
        <f t="shared" si="55"/>
        <v>0</v>
      </c>
      <c r="EK18" s="87">
        <f t="shared" si="56"/>
        <v>0</v>
      </c>
      <c r="EL18" s="87">
        <f t="shared" si="57"/>
        <v>0</v>
      </c>
      <c r="EM18" s="88">
        <f t="shared" si="58"/>
        <v>0</v>
      </c>
      <c r="EN18" s="2"/>
      <c r="EO18" s="46">
        <v>7</v>
      </c>
      <c r="EP18" s="93" t="s">
        <v>46</v>
      </c>
      <c r="EQ18" s="47">
        <v>1</v>
      </c>
      <c r="ER18" s="47">
        <v>80</v>
      </c>
      <c r="ES18" s="44"/>
      <c r="ET18" s="47">
        <v>1</v>
      </c>
      <c r="EU18" s="48">
        <v>12</v>
      </c>
      <c r="EV18" s="158"/>
      <c r="EW18" s="154"/>
      <c r="EX18" s="85"/>
      <c r="EY18" s="85"/>
      <c r="EZ18" s="49">
        <v>1</v>
      </c>
      <c r="FA18" s="53"/>
      <c r="FB18" s="50">
        <f>ER18*EV18*FG2*EX18</f>
        <v>0</v>
      </c>
      <c r="FC18" s="50">
        <f>ER18*EV18*FG2*EY18</f>
        <v>0</v>
      </c>
      <c r="FD18" s="50">
        <f>ER18*EU18*FG2*EZ18</f>
        <v>960</v>
      </c>
      <c r="FE18" s="51">
        <f t="shared" si="59"/>
        <v>960</v>
      </c>
      <c r="FF18" s="2"/>
      <c r="FG18" s="52">
        <f>FG11</f>
        <v>5.3076275663011145</v>
      </c>
      <c r="FH18" s="87">
        <f t="shared" si="60"/>
        <v>0</v>
      </c>
      <c r="FI18" s="87">
        <f t="shared" si="61"/>
        <v>0</v>
      </c>
      <c r="FJ18" s="87">
        <f t="shared" si="62"/>
        <v>5095.3224636490704</v>
      </c>
      <c r="FK18" s="88">
        <f t="shared" si="63"/>
        <v>5095.3224636490704</v>
      </c>
      <c r="FL18" s="2"/>
    </row>
    <row r="19" spans="1:168" ht="5.0999999999999996" customHeight="1" x14ac:dyDescent="0.2">
      <c r="A19" s="2"/>
      <c r="B19" s="91"/>
      <c r="C19" s="2"/>
      <c r="D19" s="2"/>
      <c r="E19" s="44"/>
      <c r="F19" s="43"/>
      <c r="G19" s="2"/>
      <c r="H19" s="2"/>
      <c r="I19" s="44"/>
      <c r="J19" s="2"/>
      <c r="K19" s="2"/>
      <c r="L19" s="2"/>
      <c r="M19" s="2"/>
      <c r="N19" s="2"/>
      <c r="O19" s="2"/>
      <c r="P19" s="2"/>
      <c r="Q19" s="2"/>
      <c r="R19" s="2"/>
      <c r="S19" s="54"/>
      <c r="T19" s="2"/>
      <c r="U19" s="2"/>
      <c r="V19" s="2"/>
      <c r="W19" s="2"/>
      <c r="X19" s="2"/>
      <c r="Y19" s="2"/>
      <c r="Z19" s="91"/>
      <c r="AA19" s="2"/>
      <c r="AB19" s="2"/>
      <c r="AC19" s="44"/>
      <c r="AD19" s="43"/>
      <c r="AE19" s="2"/>
      <c r="AF19" s="2"/>
      <c r="AG19" s="44"/>
      <c r="AH19" s="2"/>
      <c r="AI19" s="2"/>
      <c r="AJ19" s="2"/>
      <c r="AK19" s="2"/>
      <c r="AL19" s="2"/>
      <c r="AM19" s="2"/>
      <c r="AN19" s="2"/>
      <c r="AO19" s="2"/>
      <c r="AP19" s="2"/>
      <c r="AQ19" s="54"/>
      <c r="AR19" s="2"/>
      <c r="AS19" s="2"/>
      <c r="AT19" s="2"/>
      <c r="AU19" s="2"/>
      <c r="AV19" s="2"/>
      <c r="AW19" s="2"/>
      <c r="AX19" s="91"/>
      <c r="AY19" s="2"/>
      <c r="AZ19" s="2"/>
      <c r="BA19" s="44"/>
      <c r="BB19" s="43"/>
      <c r="BC19" s="2"/>
      <c r="BD19" s="2"/>
      <c r="BE19" s="44"/>
      <c r="BF19" s="2"/>
      <c r="BG19" s="2"/>
      <c r="BH19" s="2"/>
      <c r="BI19" s="2"/>
      <c r="BJ19" s="2"/>
      <c r="BK19" s="2"/>
      <c r="BL19" s="2"/>
      <c r="BM19" s="2"/>
      <c r="BN19" s="2"/>
      <c r="BO19" s="54"/>
      <c r="BP19" s="2"/>
      <c r="BQ19" s="2"/>
      <c r="BR19" s="2"/>
      <c r="BS19" s="2"/>
      <c r="BT19" s="2"/>
      <c r="BU19" s="2"/>
      <c r="BV19" s="91"/>
      <c r="BW19" s="2"/>
      <c r="BX19" s="2"/>
      <c r="BY19" s="44"/>
      <c r="BZ19" s="43"/>
      <c r="CA19" s="2"/>
      <c r="CB19" s="2"/>
      <c r="CC19" s="44"/>
      <c r="CD19" s="2"/>
      <c r="CE19" s="2"/>
      <c r="CF19" s="2"/>
      <c r="CG19" s="2"/>
      <c r="CH19" s="2"/>
      <c r="CI19" s="2"/>
      <c r="CJ19" s="2"/>
      <c r="CK19" s="2"/>
      <c r="CL19" s="2"/>
      <c r="CM19" s="54"/>
      <c r="CN19" s="2"/>
      <c r="CO19" s="2"/>
      <c r="CP19" s="2"/>
      <c r="CQ19" s="2"/>
      <c r="CR19" s="2"/>
      <c r="CS19" s="2"/>
      <c r="CT19" s="91"/>
      <c r="CU19" s="2"/>
      <c r="CV19" s="2"/>
      <c r="CW19" s="44"/>
      <c r="CX19" s="43"/>
      <c r="CY19" s="2"/>
      <c r="CZ19" s="2"/>
      <c r="DA19" s="44"/>
      <c r="DB19" s="2"/>
      <c r="DC19" s="2"/>
      <c r="DD19" s="2"/>
      <c r="DE19" s="2"/>
      <c r="DF19" s="2"/>
      <c r="DG19" s="2"/>
      <c r="DH19" s="2"/>
      <c r="DI19" s="2"/>
      <c r="DJ19" s="2"/>
      <c r="DK19" s="54"/>
      <c r="DL19" s="2"/>
      <c r="DM19" s="2"/>
      <c r="DN19" s="2"/>
      <c r="DO19" s="2"/>
      <c r="DP19" s="2"/>
      <c r="DQ19" s="2"/>
      <c r="DR19" s="91"/>
      <c r="DS19" s="2"/>
      <c r="DT19" s="2"/>
      <c r="DU19" s="44"/>
      <c r="DV19" s="43"/>
      <c r="DW19" s="2"/>
      <c r="DX19" s="2"/>
      <c r="DY19" s="44"/>
      <c r="DZ19" s="2"/>
      <c r="EA19" s="2"/>
      <c r="EB19" s="2"/>
      <c r="EC19" s="2"/>
      <c r="ED19" s="2"/>
      <c r="EE19" s="2"/>
      <c r="EF19" s="2"/>
      <c r="EG19" s="2"/>
      <c r="EH19" s="2"/>
      <c r="EI19" s="54"/>
      <c r="EJ19" s="2"/>
      <c r="EK19" s="2"/>
      <c r="EL19" s="2"/>
      <c r="EM19" s="2"/>
      <c r="EN19" s="2"/>
      <c r="EO19" s="2"/>
      <c r="EP19" s="91"/>
      <c r="EQ19" s="2"/>
      <c r="ER19" s="2"/>
      <c r="ES19" s="44"/>
      <c r="ET19" s="43"/>
      <c r="EU19" s="2"/>
      <c r="EV19" s="2"/>
      <c r="EW19" s="44"/>
      <c r="EX19" s="2"/>
      <c r="EY19" s="2"/>
      <c r="EZ19" s="2"/>
      <c r="FA19" s="2"/>
      <c r="FB19" s="2"/>
      <c r="FC19" s="2"/>
      <c r="FD19" s="2"/>
      <c r="FE19" s="2"/>
      <c r="FF19" s="2"/>
      <c r="FG19" s="54"/>
      <c r="FH19" s="2"/>
      <c r="FI19" s="2"/>
      <c r="FJ19" s="2"/>
      <c r="FK19" s="2"/>
      <c r="FL19" s="2"/>
    </row>
    <row r="20" spans="1:168" ht="18" customHeight="1" x14ac:dyDescent="0.2">
      <c r="A20" s="2"/>
      <c r="B20" s="89" t="s">
        <v>47</v>
      </c>
      <c r="C20" s="78" t="s">
        <v>97</v>
      </c>
      <c r="D20" s="78" t="s">
        <v>98</v>
      </c>
      <c r="E20" s="79"/>
      <c r="F20" s="80" t="s">
        <v>29</v>
      </c>
      <c r="G20" s="78" t="s">
        <v>30</v>
      </c>
      <c r="H20" s="78" t="s">
        <v>31</v>
      </c>
      <c r="I20" s="81"/>
      <c r="J20" s="82" t="s">
        <v>32</v>
      </c>
      <c r="K20" s="82" t="s">
        <v>33</v>
      </c>
      <c r="L20" s="82" t="s">
        <v>34</v>
      </c>
      <c r="M20" s="53"/>
      <c r="N20" s="82" t="s">
        <v>35</v>
      </c>
      <c r="O20" s="82" t="s">
        <v>36</v>
      </c>
      <c r="P20" s="82" t="s">
        <v>37</v>
      </c>
      <c r="Q20" s="83" t="s">
        <v>38</v>
      </c>
      <c r="R20" s="2"/>
      <c r="S20" s="84" t="s">
        <v>39</v>
      </c>
      <c r="T20" s="82" t="s">
        <v>40</v>
      </c>
      <c r="U20" s="82" t="s">
        <v>41</v>
      </c>
      <c r="V20" s="82" t="s">
        <v>42</v>
      </c>
      <c r="W20" s="83" t="s">
        <v>43</v>
      </c>
      <c r="X20" s="2"/>
      <c r="Y20" s="2"/>
      <c r="Z20" s="89" t="s">
        <v>47</v>
      </c>
      <c r="AA20" s="78" t="s">
        <v>97</v>
      </c>
      <c r="AB20" s="78" t="s">
        <v>98</v>
      </c>
      <c r="AC20" s="79"/>
      <c r="AD20" s="80" t="s">
        <v>29</v>
      </c>
      <c r="AE20" s="78" t="s">
        <v>30</v>
      </c>
      <c r="AF20" s="78" t="s">
        <v>31</v>
      </c>
      <c r="AG20" s="81"/>
      <c r="AH20" s="82" t="s">
        <v>32</v>
      </c>
      <c r="AI20" s="82" t="s">
        <v>33</v>
      </c>
      <c r="AJ20" s="82" t="s">
        <v>34</v>
      </c>
      <c r="AK20" s="53"/>
      <c r="AL20" s="82" t="s">
        <v>35</v>
      </c>
      <c r="AM20" s="82" t="s">
        <v>36</v>
      </c>
      <c r="AN20" s="82" t="s">
        <v>37</v>
      </c>
      <c r="AO20" s="83" t="s">
        <v>38</v>
      </c>
      <c r="AP20" s="2"/>
      <c r="AQ20" s="84" t="s">
        <v>39</v>
      </c>
      <c r="AR20" s="82" t="s">
        <v>40</v>
      </c>
      <c r="AS20" s="82" t="s">
        <v>41</v>
      </c>
      <c r="AT20" s="82" t="s">
        <v>42</v>
      </c>
      <c r="AU20" s="83" t="s">
        <v>43</v>
      </c>
      <c r="AV20" s="2"/>
      <c r="AW20" s="2"/>
      <c r="AX20" s="89" t="s">
        <v>47</v>
      </c>
      <c r="AY20" s="78" t="s">
        <v>97</v>
      </c>
      <c r="AZ20" s="78" t="s">
        <v>98</v>
      </c>
      <c r="BA20" s="79"/>
      <c r="BB20" s="80" t="s">
        <v>29</v>
      </c>
      <c r="BC20" s="78" t="s">
        <v>30</v>
      </c>
      <c r="BD20" s="78" t="s">
        <v>31</v>
      </c>
      <c r="BE20" s="81"/>
      <c r="BF20" s="82" t="s">
        <v>32</v>
      </c>
      <c r="BG20" s="82" t="s">
        <v>33</v>
      </c>
      <c r="BH20" s="82" t="s">
        <v>34</v>
      </c>
      <c r="BI20" s="53"/>
      <c r="BJ20" s="82" t="s">
        <v>35</v>
      </c>
      <c r="BK20" s="82" t="s">
        <v>36</v>
      </c>
      <c r="BL20" s="82" t="s">
        <v>37</v>
      </c>
      <c r="BM20" s="83" t="s">
        <v>38</v>
      </c>
      <c r="BN20" s="2"/>
      <c r="BO20" s="84" t="s">
        <v>39</v>
      </c>
      <c r="BP20" s="82" t="s">
        <v>40</v>
      </c>
      <c r="BQ20" s="82" t="s">
        <v>41</v>
      </c>
      <c r="BR20" s="82" t="s">
        <v>42</v>
      </c>
      <c r="BS20" s="83" t="s">
        <v>43</v>
      </c>
      <c r="BT20" s="2"/>
      <c r="BU20" s="2"/>
      <c r="BV20" s="89" t="s">
        <v>47</v>
      </c>
      <c r="BW20" s="78" t="s">
        <v>97</v>
      </c>
      <c r="BX20" s="78" t="s">
        <v>98</v>
      </c>
      <c r="BY20" s="79"/>
      <c r="BZ20" s="80" t="s">
        <v>29</v>
      </c>
      <c r="CA20" s="78" t="s">
        <v>30</v>
      </c>
      <c r="CB20" s="78" t="s">
        <v>31</v>
      </c>
      <c r="CC20" s="81"/>
      <c r="CD20" s="82" t="s">
        <v>32</v>
      </c>
      <c r="CE20" s="82" t="s">
        <v>33</v>
      </c>
      <c r="CF20" s="82" t="s">
        <v>34</v>
      </c>
      <c r="CG20" s="53"/>
      <c r="CH20" s="82" t="s">
        <v>35</v>
      </c>
      <c r="CI20" s="82" t="s">
        <v>36</v>
      </c>
      <c r="CJ20" s="82" t="s">
        <v>37</v>
      </c>
      <c r="CK20" s="83" t="s">
        <v>38</v>
      </c>
      <c r="CL20" s="2"/>
      <c r="CM20" s="84" t="s">
        <v>39</v>
      </c>
      <c r="CN20" s="82" t="s">
        <v>40</v>
      </c>
      <c r="CO20" s="82" t="s">
        <v>41</v>
      </c>
      <c r="CP20" s="82" t="s">
        <v>42</v>
      </c>
      <c r="CQ20" s="83" t="s">
        <v>43</v>
      </c>
      <c r="CR20" s="2"/>
      <c r="CS20" s="2"/>
      <c r="CT20" s="89" t="s">
        <v>47</v>
      </c>
      <c r="CU20" s="78" t="s">
        <v>97</v>
      </c>
      <c r="CV20" s="78" t="s">
        <v>98</v>
      </c>
      <c r="CW20" s="79"/>
      <c r="CX20" s="80" t="s">
        <v>29</v>
      </c>
      <c r="CY20" s="78" t="s">
        <v>30</v>
      </c>
      <c r="CZ20" s="78" t="s">
        <v>31</v>
      </c>
      <c r="DA20" s="81"/>
      <c r="DB20" s="82" t="s">
        <v>32</v>
      </c>
      <c r="DC20" s="82" t="s">
        <v>33</v>
      </c>
      <c r="DD20" s="82" t="s">
        <v>34</v>
      </c>
      <c r="DE20" s="53"/>
      <c r="DF20" s="82" t="s">
        <v>35</v>
      </c>
      <c r="DG20" s="82" t="s">
        <v>36</v>
      </c>
      <c r="DH20" s="82" t="s">
        <v>37</v>
      </c>
      <c r="DI20" s="83" t="s">
        <v>38</v>
      </c>
      <c r="DJ20" s="2"/>
      <c r="DK20" s="84" t="s">
        <v>39</v>
      </c>
      <c r="DL20" s="82" t="s">
        <v>40</v>
      </c>
      <c r="DM20" s="82" t="s">
        <v>41</v>
      </c>
      <c r="DN20" s="82" t="s">
        <v>42</v>
      </c>
      <c r="DO20" s="83" t="s">
        <v>43</v>
      </c>
      <c r="DP20" s="2"/>
      <c r="DQ20" s="2"/>
      <c r="DR20" s="89" t="s">
        <v>47</v>
      </c>
      <c r="DS20" s="78" t="s">
        <v>97</v>
      </c>
      <c r="DT20" s="78" t="s">
        <v>98</v>
      </c>
      <c r="DU20" s="79"/>
      <c r="DV20" s="80" t="s">
        <v>29</v>
      </c>
      <c r="DW20" s="78" t="s">
        <v>30</v>
      </c>
      <c r="DX20" s="78" t="s">
        <v>31</v>
      </c>
      <c r="DY20" s="81"/>
      <c r="DZ20" s="82" t="s">
        <v>32</v>
      </c>
      <c r="EA20" s="82" t="s">
        <v>33</v>
      </c>
      <c r="EB20" s="82" t="s">
        <v>34</v>
      </c>
      <c r="EC20" s="53"/>
      <c r="ED20" s="82" t="s">
        <v>35</v>
      </c>
      <c r="EE20" s="82" t="s">
        <v>36</v>
      </c>
      <c r="EF20" s="82" t="s">
        <v>37</v>
      </c>
      <c r="EG20" s="83" t="s">
        <v>38</v>
      </c>
      <c r="EH20" s="2"/>
      <c r="EI20" s="84" t="s">
        <v>39</v>
      </c>
      <c r="EJ20" s="82" t="s">
        <v>40</v>
      </c>
      <c r="EK20" s="82" t="s">
        <v>41</v>
      </c>
      <c r="EL20" s="82" t="s">
        <v>42</v>
      </c>
      <c r="EM20" s="83" t="s">
        <v>43</v>
      </c>
      <c r="EN20" s="2"/>
      <c r="EO20" s="2"/>
      <c r="EP20" s="89" t="s">
        <v>47</v>
      </c>
      <c r="EQ20" s="78" t="s">
        <v>97</v>
      </c>
      <c r="ER20" s="78" t="s">
        <v>98</v>
      </c>
      <c r="ES20" s="79"/>
      <c r="ET20" s="80" t="s">
        <v>29</v>
      </c>
      <c r="EU20" s="78" t="s">
        <v>30</v>
      </c>
      <c r="EV20" s="78" t="s">
        <v>31</v>
      </c>
      <c r="EW20" s="81"/>
      <c r="EX20" s="82" t="s">
        <v>32</v>
      </c>
      <c r="EY20" s="82" t="s">
        <v>33</v>
      </c>
      <c r="EZ20" s="82" t="s">
        <v>34</v>
      </c>
      <c r="FA20" s="53"/>
      <c r="FB20" s="82" t="s">
        <v>35</v>
      </c>
      <c r="FC20" s="82" t="s">
        <v>36</v>
      </c>
      <c r="FD20" s="82" t="s">
        <v>37</v>
      </c>
      <c r="FE20" s="83" t="s">
        <v>38</v>
      </c>
      <c r="FF20" s="2"/>
      <c r="FG20" s="84" t="s">
        <v>39</v>
      </c>
      <c r="FH20" s="82" t="s">
        <v>40</v>
      </c>
      <c r="FI20" s="82" t="s">
        <v>41</v>
      </c>
      <c r="FJ20" s="82" t="s">
        <v>42</v>
      </c>
      <c r="FK20" s="83" t="s">
        <v>43</v>
      </c>
      <c r="FL20" s="2"/>
    </row>
    <row r="21" spans="1:168" ht="12.75" customHeight="1" x14ac:dyDescent="0.2">
      <c r="A21" s="46">
        <v>1</v>
      </c>
      <c r="B21" s="93" t="s">
        <v>48</v>
      </c>
      <c r="C21" s="47">
        <v>6</v>
      </c>
      <c r="D21" s="47">
        <v>400</v>
      </c>
      <c r="E21" s="44"/>
      <c r="F21" s="47">
        <v>1</v>
      </c>
      <c r="G21" s="48">
        <v>2</v>
      </c>
      <c r="H21" s="68">
        <f t="shared" ref="H21" si="70">G21/C21</f>
        <v>0.33333333333333331</v>
      </c>
      <c r="I21" s="154"/>
      <c r="J21" s="49">
        <v>1</v>
      </c>
      <c r="K21" s="85"/>
      <c r="L21" s="85"/>
      <c r="M21" s="55"/>
      <c r="N21" s="50">
        <f>D21*H21*S2*J21</f>
        <v>133.33333333333331</v>
      </c>
      <c r="O21" s="50">
        <f>D21*H21*S2*K21</f>
        <v>0</v>
      </c>
      <c r="P21" s="50">
        <f>D21*H21*S2*L21</f>
        <v>0</v>
      </c>
      <c r="Q21" s="51">
        <f>SUM(N21:P21)</f>
        <v>133.33333333333331</v>
      </c>
      <c r="R21" s="56"/>
      <c r="S21" s="52">
        <f>skupno!D11</f>
        <v>5.3076275663011145</v>
      </c>
      <c r="T21" s="87">
        <f t="shared" ref="T21:T22" si="71">N21*S21</f>
        <v>707.68367550681512</v>
      </c>
      <c r="U21" s="87">
        <f t="shared" ref="U21:U22" si="72">O21*S21</f>
        <v>0</v>
      </c>
      <c r="V21" s="87">
        <f t="shared" ref="V21:V22" si="73">P21*S21</f>
        <v>0</v>
      </c>
      <c r="W21" s="88">
        <f t="shared" ref="W21:W22" si="74">SUM(T21:V21)</f>
        <v>707.68367550681512</v>
      </c>
      <c r="X21" s="2"/>
      <c r="Y21" s="46">
        <v>2</v>
      </c>
      <c r="Z21" s="93" t="s">
        <v>48</v>
      </c>
      <c r="AA21" s="47">
        <v>22</v>
      </c>
      <c r="AB21" s="47">
        <v>200</v>
      </c>
      <c r="AC21" s="44"/>
      <c r="AD21" s="47">
        <v>1</v>
      </c>
      <c r="AE21" s="48">
        <v>22</v>
      </c>
      <c r="AF21" s="68">
        <v>1</v>
      </c>
      <c r="AG21" s="154"/>
      <c r="AH21" s="49">
        <v>1</v>
      </c>
      <c r="AI21" s="85"/>
      <c r="AJ21" s="85"/>
      <c r="AK21" s="55"/>
      <c r="AL21" s="50">
        <f>AB21*AF21*AQ2*AH21</f>
        <v>200</v>
      </c>
      <c r="AM21" s="50">
        <f>AB21*AF21*AQ2*AI21</f>
        <v>0</v>
      </c>
      <c r="AN21" s="50">
        <f>AB21*AF21*AQ2*AJ21</f>
        <v>0</v>
      </c>
      <c r="AO21" s="51">
        <f>SUM(AL21:AN21)</f>
        <v>200</v>
      </c>
      <c r="AP21" s="56"/>
      <c r="AQ21" s="52">
        <f>skupno!D11</f>
        <v>5.3076275663011145</v>
      </c>
      <c r="AR21" s="87">
        <f t="shared" ref="AR21:AR22" si="75">AL21*AQ21</f>
        <v>1061.5255132602229</v>
      </c>
      <c r="AS21" s="87">
        <f t="shared" ref="AS21:AS22" si="76">AM21*AQ21</f>
        <v>0</v>
      </c>
      <c r="AT21" s="87">
        <f t="shared" ref="AT21:AT22" si="77">AN21*AQ21</f>
        <v>0</v>
      </c>
      <c r="AU21" s="88">
        <f t="shared" ref="AU21:AU22" si="78">SUM(AR21:AT21)</f>
        <v>1061.5255132602229</v>
      </c>
      <c r="AV21" s="2"/>
      <c r="AW21" s="46">
        <v>3</v>
      </c>
      <c r="AX21" s="93" t="s">
        <v>48</v>
      </c>
      <c r="AY21" s="47">
        <v>16</v>
      </c>
      <c r="AZ21" s="47">
        <v>200</v>
      </c>
      <c r="BA21" s="44"/>
      <c r="BB21" s="47">
        <v>1</v>
      </c>
      <c r="BC21" s="48">
        <v>16</v>
      </c>
      <c r="BD21" s="68">
        <v>1</v>
      </c>
      <c r="BE21" s="154"/>
      <c r="BF21" s="49">
        <v>1</v>
      </c>
      <c r="BG21" s="85"/>
      <c r="BH21" s="85"/>
      <c r="BI21" s="55"/>
      <c r="BJ21" s="50">
        <f>AZ21*BD21*BO2*BF21</f>
        <v>200</v>
      </c>
      <c r="BK21" s="50">
        <f>AZ21*BD21*BO2*BG21</f>
        <v>0</v>
      </c>
      <c r="BL21" s="50">
        <f>AZ21*BD21*BO2*BH21</f>
        <v>0</v>
      </c>
      <c r="BM21" s="51">
        <f>SUM(BJ21:BL21)</f>
        <v>200</v>
      </c>
      <c r="BN21" s="56"/>
      <c r="BO21" s="52">
        <f>skupno!D11</f>
        <v>5.3076275663011145</v>
      </c>
      <c r="BP21" s="87">
        <f t="shared" ref="BP21:BP22" si="79">BJ21*BO21</f>
        <v>1061.5255132602229</v>
      </c>
      <c r="BQ21" s="87">
        <f t="shared" ref="BQ21:BQ22" si="80">BK21*BO21</f>
        <v>0</v>
      </c>
      <c r="BR21" s="87">
        <f t="shared" ref="BR21:BR22" si="81">BL21*BO21</f>
        <v>0</v>
      </c>
      <c r="BS21" s="88">
        <f t="shared" ref="BS21:BS22" si="82">SUM(BP21:BR21)</f>
        <v>1061.5255132602229</v>
      </c>
      <c r="BT21" s="2"/>
      <c r="BU21" s="46">
        <v>4</v>
      </c>
      <c r="BV21" s="93" t="s">
        <v>48</v>
      </c>
      <c r="BW21" s="47">
        <v>10</v>
      </c>
      <c r="BX21" s="47">
        <v>240</v>
      </c>
      <c r="BY21" s="44"/>
      <c r="BZ21" s="47">
        <v>1</v>
      </c>
      <c r="CA21" s="48">
        <v>10</v>
      </c>
      <c r="CB21" s="68">
        <v>1</v>
      </c>
      <c r="CC21" s="154"/>
      <c r="CD21" s="49">
        <v>1</v>
      </c>
      <c r="CE21" s="85"/>
      <c r="CF21" s="85"/>
      <c r="CG21" s="55"/>
      <c r="CH21" s="50">
        <f>BX21*CB21*CM2*CD21</f>
        <v>240</v>
      </c>
      <c r="CI21" s="50">
        <f>BX21*CB21*CM2*CE21</f>
        <v>0</v>
      </c>
      <c r="CJ21" s="50">
        <f>BX21*CB21*CM2*CF21</f>
        <v>0</v>
      </c>
      <c r="CK21" s="51">
        <f>SUM(CH21:CJ21)</f>
        <v>240</v>
      </c>
      <c r="CL21" s="56"/>
      <c r="CM21" s="52">
        <f>skupno!D11</f>
        <v>5.3076275663011145</v>
      </c>
      <c r="CN21" s="87">
        <f t="shared" ref="CN21:CN22" si="83">CH21*CM21</f>
        <v>1273.8306159122676</v>
      </c>
      <c r="CO21" s="87">
        <f t="shared" ref="CO21:CO22" si="84">CI21*CM21</f>
        <v>0</v>
      </c>
      <c r="CP21" s="87">
        <f t="shared" ref="CP21:CP22" si="85">CJ21*CM21</f>
        <v>0</v>
      </c>
      <c r="CQ21" s="88">
        <f t="shared" ref="CQ21:CQ22" si="86">SUM(CN21:CP21)</f>
        <v>1273.8306159122676</v>
      </c>
      <c r="CR21" s="2"/>
      <c r="CS21" s="46">
        <v>5</v>
      </c>
      <c r="CT21" s="93" t="s">
        <v>48</v>
      </c>
      <c r="CU21" s="47">
        <v>6</v>
      </c>
      <c r="CV21" s="47">
        <v>200</v>
      </c>
      <c r="CW21" s="44"/>
      <c r="CX21" s="47">
        <v>1</v>
      </c>
      <c r="CY21" s="48">
        <v>8</v>
      </c>
      <c r="CZ21" s="68">
        <v>1</v>
      </c>
      <c r="DA21" s="154"/>
      <c r="DB21" s="49">
        <v>1</v>
      </c>
      <c r="DC21" s="85"/>
      <c r="DD21" s="85"/>
      <c r="DE21" s="55"/>
      <c r="DF21" s="50">
        <f>CV21*CZ21*DK2*DB21</f>
        <v>200</v>
      </c>
      <c r="DG21" s="50">
        <f>CV21*CZ21*DK2*DC21</f>
        <v>0</v>
      </c>
      <c r="DH21" s="50">
        <f>CV21*CZ21*DK2*DD21</f>
        <v>0</v>
      </c>
      <c r="DI21" s="51">
        <f>SUM(DF21:DH21)</f>
        <v>200</v>
      </c>
      <c r="DJ21" s="56"/>
      <c r="DK21" s="52">
        <f>skupno!D11</f>
        <v>5.3076275663011145</v>
      </c>
      <c r="DL21" s="87">
        <f t="shared" ref="DL21:DL22" si="87">DF21*DK21</f>
        <v>1061.5255132602229</v>
      </c>
      <c r="DM21" s="87">
        <f t="shared" ref="DM21:DM22" si="88">DG21*DK21</f>
        <v>0</v>
      </c>
      <c r="DN21" s="87">
        <f t="shared" ref="DN21:DN22" si="89">DH21*DK21</f>
        <v>0</v>
      </c>
      <c r="DO21" s="88">
        <f t="shared" ref="DO21:DO22" si="90">SUM(DL21:DN21)</f>
        <v>1061.5255132602229</v>
      </c>
      <c r="DP21" s="2"/>
      <c r="DQ21" s="46">
        <v>6</v>
      </c>
      <c r="DR21" s="93" t="s">
        <v>48</v>
      </c>
      <c r="DS21" s="47"/>
      <c r="DT21" s="47"/>
      <c r="DU21" s="44"/>
      <c r="DV21" s="47"/>
      <c r="DW21" s="48"/>
      <c r="DX21" s="68"/>
      <c r="DY21" s="154"/>
      <c r="DZ21" s="49"/>
      <c r="EA21" s="85"/>
      <c r="EB21" s="85"/>
      <c r="EC21" s="55"/>
      <c r="ED21" s="50">
        <f>DT21*DX21*EI2*DZ21</f>
        <v>0</v>
      </c>
      <c r="EE21" s="50">
        <f>DT21*DX21*EI2*EA21</f>
        <v>0</v>
      </c>
      <c r="EF21" s="50">
        <f>DT21*DX21*EI2*EB21</f>
        <v>0</v>
      </c>
      <c r="EG21" s="51">
        <f>SUM(ED21:EF21)</f>
        <v>0</v>
      </c>
      <c r="EH21" s="56"/>
      <c r="EI21" s="52">
        <f>skupno!D11</f>
        <v>5.3076275663011145</v>
      </c>
      <c r="EJ21" s="87">
        <f t="shared" ref="EJ21:EJ22" si="91">ED21*EI21</f>
        <v>0</v>
      </c>
      <c r="EK21" s="87">
        <f t="shared" ref="EK21:EK22" si="92">EE21*EI21</f>
        <v>0</v>
      </c>
      <c r="EL21" s="87">
        <f t="shared" ref="EL21:EL22" si="93">EF21*EI21</f>
        <v>0</v>
      </c>
      <c r="EM21" s="88">
        <f t="shared" ref="EM21:EM22" si="94">SUM(EJ21:EL21)</f>
        <v>0</v>
      </c>
      <c r="EN21" s="2"/>
      <c r="EO21" s="46">
        <v>7</v>
      </c>
      <c r="EP21" s="93" t="s">
        <v>48</v>
      </c>
      <c r="EQ21" s="47">
        <v>14</v>
      </c>
      <c r="ER21" s="47">
        <v>200</v>
      </c>
      <c r="ES21" s="44"/>
      <c r="ET21" s="47">
        <v>1</v>
      </c>
      <c r="EU21" s="48">
        <v>14</v>
      </c>
      <c r="EV21" s="68">
        <v>1</v>
      </c>
      <c r="EW21" s="154"/>
      <c r="EX21" s="49">
        <v>1</v>
      </c>
      <c r="EY21" s="85"/>
      <c r="EZ21" s="85"/>
      <c r="FA21" s="55"/>
      <c r="FB21" s="50">
        <f>ER21*EV21*FG2*EX21</f>
        <v>200</v>
      </c>
      <c r="FC21" s="50">
        <f>ER21*EV21*FG2*EY21</f>
        <v>0</v>
      </c>
      <c r="FD21" s="50">
        <f>ER21*EV21*FG2*EZ21</f>
        <v>0</v>
      </c>
      <c r="FE21" s="51">
        <f>SUM(FB21:FD21)</f>
        <v>200</v>
      </c>
      <c r="FF21" s="56"/>
      <c r="FG21" s="52">
        <f>skupno!D11</f>
        <v>5.3076275663011145</v>
      </c>
      <c r="FH21" s="87">
        <f t="shared" ref="FH21:FH22" si="95">FB21*FG21</f>
        <v>1061.5255132602229</v>
      </c>
      <c r="FI21" s="87">
        <f t="shared" ref="FI21:FI22" si="96">FC21*FG21</f>
        <v>0</v>
      </c>
      <c r="FJ21" s="87">
        <f t="shared" ref="FJ21:FJ22" si="97">FD21*FG21</f>
        <v>0</v>
      </c>
      <c r="FK21" s="88">
        <f t="shared" ref="FK21:FK22" si="98">SUM(FH21:FJ21)</f>
        <v>1061.5255132602229</v>
      </c>
      <c r="FL21" s="2"/>
    </row>
    <row r="22" spans="1:168" ht="12.75" customHeight="1" x14ac:dyDescent="0.2">
      <c r="A22" s="46">
        <v>1</v>
      </c>
      <c r="B22" s="93" t="s">
        <v>49</v>
      </c>
      <c r="C22" s="47">
        <v>1</v>
      </c>
      <c r="D22" s="47">
        <v>80</v>
      </c>
      <c r="E22" s="44"/>
      <c r="F22" s="47">
        <v>1</v>
      </c>
      <c r="G22" s="48">
        <v>2</v>
      </c>
      <c r="H22" s="158"/>
      <c r="I22" s="154"/>
      <c r="J22" s="85"/>
      <c r="K22" s="85"/>
      <c r="L22" s="49">
        <v>1</v>
      </c>
      <c r="M22" s="55"/>
      <c r="N22" s="50">
        <f>D22*H22*S2*J22</f>
        <v>0</v>
      </c>
      <c r="O22" s="50">
        <f>D22*H22*S2*K22</f>
        <v>0</v>
      </c>
      <c r="P22" s="50">
        <f>D22*G22*S2*L22</f>
        <v>160</v>
      </c>
      <c r="Q22" s="51">
        <f>SUM(N22:P22)</f>
        <v>160</v>
      </c>
      <c r="R22" s="2"/>
      <c r="S22" s="52">
        <f>S21</f>
        <v>5.3076275663011145</v>
      </c>
      <c r="T22" s="87">
        <f t="shared" si="71"/>
        <v>0</v>
      </c>
      <c r="U22" s="87">
        <f t="shared" si="72"/>
        <v>0</v>
      </c>
      <c r="V22" s="87">
        <f t="shared" si="73"/>
        <v>849.22041060817833</v>
      </c>
      <c r="W22" s="88">
        <f t="shared" si="74"/>
        <v>849.22041060817833</v>
      </c>
      <c r="X22" s="2"/>
      <c r="Y22" s="46">
        <v>2</v>
      </c>
      <c r="Z22" s="93" t="s">
        <v>49</v>
      </c>
      <c r="AA22" s="47"/>
      <c r="AB22" s="47"/>
      <c r="AC22" s="44"/>
      <c r="AD22" s="47"/>
      <c r="AE22" s="48"/>
      <c r="AF22" s="158"/>
      <c r="AG22" s="154"/>
      <c r="AH22" s="85"/>
      <c r="AI22" s="85"/>
      <c r="AJ22" s="49"/>
      <c r="AK22" s="55"/>
      <c r="AL22" s="50">
        <f>AB22*AF22*AQ2*AH22</f>
        <v>0</v>
      </c>
      <c r="AM22" s="50">
        <f>AB22*AF22*AQ2*AI22</f>
        <v>0</v>
      </c>
      <c r="AN22" s="50">
        <f>AB22*AE22*AQ2*AJ22</f>
        <v>0</v>
      </c>
      <c r="AO22" s="51">
        <f>SUM(AL22:AN22)</f>
        <v>0</v>
      </c>
      <c r="AP22" s="2"/>
      <c r="AQ22" s="52">
        <f>AQ21</f>
        <v>5.3076275663011145</v>
      </c>
      <c r="AR22" s="87">
        <f t="shared" si="75"/>
        <v>0</v>
      </c>
      <c r="AS22" s="87">
        <f t="shared" si="76"/>
        <v>0</v>
      </c>
      <c r="AT22" s="87">
        <f t="shared" si="77"/>
        <v>0</v>
      </c>
      <c r="AU22" s="88">
        <f t="shared" si="78"/>
        <v>0</v>
      </c>
      <c r="AV22" s="2"/>
      <c r="AW22" s="46">
        <v>3</v>
      </c>
      <c r="AX22" s="93" t="s">
        <v>49</v>
      </c>
      <c r="AY22" s="47"/>
      <c r="AZ22" s="47"/>
      <c r="BA22" s="44"/>
      <c r="BB22" s="47"/>
      <c r="BC22" s="48"/>
      <c r="BD22" s="158"/>
      <c r="BE22" s="154"/>
      <c r="BF22" s="85"/>
      <c r="BG22" s="85"/>
      <c r="BH22" s="49"/>
      <c r="BI22" s="55"/>
      <c r="BJ22" s="50">
        <f>AZ22*BD22*BO2*BF22</f>
        <v>0</v>
      </c>
      <c r="BK22" s="50">
        <f>AZ22*BD22*BO2*BG22</f>
        <v>0</v>
      </c>
      <c r="BL22" s="50">
        <f>AZ22*BC22*BO2*BH22</f>
        <v>0</v>
      </c>
      <c r="BM22" s="51">
        <f>SUM(BJ22:BL22)</f>
        <v>0</v>
      </c>
      <c r="BN22" s="2"/>
      <c r="BO22" s="52">
        <f>BO21</f>
        <v>5.3076275663011145</v>
      </c>
      <c r="BP22" s="87">
        <f t="shared" si="79"/>
        <v>0</v>
      </c>
      <c r="BQ22" s="87">
        <f t="shared" si="80"/>
        <v>0</v>
      </c>
      <c r="BR22" s="87">
        <f t="shared" si="81"/>
        <v>0</v>
      </c>
      <c r="BS22" s="88">
        <f t="shared" si="82"/>
        <v>0</v>
      </c>
      <c r="BT22" s="2"/>
      <c r="BU22" s="46">
        <v>4</v>
      </c>
      <c r="BV22" s="93" t="s">
        <v>49</v>
      </c>
      <c r="BW22" s="47"/>
      <c r="BX22" s="47"/>
      <c r="BY22" s="44"/>
      <c r="BZ22" s="47"/>
      <c r="CA22" s="48"/>
      <c r="CB22" s="158"/>
      <c r="CC22" s="154"/>
      <c r="CD22" s="85"/>
      <c r="CE22" s="85"/>
      <c r="CF22" s="49"/>
      <c r="CG22" s="55"/>
      <c r="CH22" s="50">
        <f>BX22*CB22*CM2*CD22</f>
        <v>0</v>
      </c>
      <c r="CI22" s="50">
        <f>BX22*CB22*CM2*CE22</f>
        <v>0</v>
      </c>
      <c r="CJ22" s="50">
        <f>BX22*CA22*CM2*CF22</f>
        <v>0</v>
      </c>
      <c r="CK22" s="51">
        <f>SUM(CH22:CJ22)</f>
        <v>0</v>
      </c>
      <c r="CL22" s="2"/>
      <c r="CM22" s="52">
        <f>CM21</f>
        <v>5.3076275663011145</v>
      </c>
      <c r="CN22" s="87">
        <f t="shared" si="83"/>
        <v>0</v>
      </c>
      <c r="CO22" s="87">
        <f t="shared" si="84"/>
        <v>0</v>
      </c>
      <c r="CP22" s="87">
        <f t="shared" si="85"/>
        <v>0</v>
      </c>
      <c r="CQ22" s="88">
        <f t="shared" si="86"/>
        <v>0</v>
      </c>
      <c r="CR22" s="2"/>
      <c r="CS22" s="46">
        <v>5</v>
      </c>
      <c r="CT22" s="93" t="s">
        <v>49</v>
      </c>
      <c r="CU22" s="47"/>
      <c r="CV22" s="47"/>
      <c r="CW22" s="44"/>
      <c r="CX22" s="47"/>
      <c r="CY22" s="48"/>
      <c r="CZ22" s="158"/>
      <c r="DA22" s="154"/>
      <c r="DB22" s="85"/>
      <c r="DC22" s="85"/>
      <c r="DD22" s="49"/>
      <c r="DE22" s="55"/>
      <c r="DF22" s="50">
        <f>CV22*CZ22*DK2*DB22</f>
        <v>0</v>
      </c>
      <c r="DG22" s="50">
        <f>CV22*CZ22*DK2*DC22</f>
        <v>0</v>
      </c>
      <c r="DH22" s="50">
        <f>CV22*CY22*DK2*DD22</f>
        <v>0</v>
      </c>
      <c r="DI22" s="51">
        <f>SUM(DF22:DH22)</f>
        <v>0</v>
      </c>
      <c r="DJ22" s="2"/>
      <c r="DK22" s="52">
        <f>DK21</f>
        <v>5.3076275663011145</v>
      </c>
      <c r="DL22" s="87">
        <f t="shared" si="87"/>
        <v>0</v>
      </c>
      <c r="DM22" s="87">
        <f t="shared" si="88"/>
        <v>0</v>
      </c>
      <c r="DN22" s="87">
        <f t="shared" si="89"/>
        <v>0</v>
      </c>
      <c r="DO22" s="88">
        <f t="shared" si="90"/>
        <v>0</v>
      </c>
      <c r="DP22" s="2"/>
      <c r="DQ22" s="46">
        <v>6</v>
      </c>
      <c r="DR22" s="93" t="s">
        <v>49</v>
      </c>
      <c r="DS22" s="47"/>
      <c r="DT22" s="47"/>
      <c r="DU22" s="44"/>
      <c r="DV22" s="47"/>
      <c r="DW22" s="48"/>
      <c r="DX22" s="158"/>
      <c r="DY22" s="154"/>
      <c r="DZ22" s="85"/>
      <c r="EA22" s="85"/>
      <c r="EB22" s="49"/>
      <c r="EC22" s="55"/>
      <c r="ED22" s="50">
        <f>DT22*DX22*EI2*DZ22</f>
        <v>0</v>
      </c>
      <c r="EE22" s="50">
        <f>DT22*DX22*EI2*EA22</f>
        <v>0</v>
      </c>
      <c r="EF22" s="50">
        <f>DT22*DW22*EI2*EB22</f>
        <v>0</v>
      </c>
      <c r="EG22" s="51">
        <f>SUM(ED22:EF22)</f>
        <v>0</v>
      </c>
      <c r="EH22" s="2"/>
      <c r="EI22" s="52">
        <f>EI21</f>
        <v>5.3076275663011145</v>
      </c>
      <c r="EJ22" s="87">
        <f t="shared" si="91"/>
        <v>0</v>
      </c>
      <c r="EK22" s="87">
        <f t="shared" si="92"/>
        <v>0</v>
      </c>
      <c r="EL22" s="87">
        <f t="shared" si="93"/>
        <v>0</v>
      </c>
      <c r="EM22" s="88">
        <f t="shared" si="94"/>
        <v>0</v>
      </c>
      <c r="EN22" s="2"/>
      <c r="EO22" s="46">
        <v>7</v>
      </c>
      <c r="EP22" s="93" t="s">
        <v>49</v>
      </c>
      <c r="EQ22" s="47"/>
      <c r="ER22" s="47"/>
      <c r="ES22" s="44"/>
      <c r="ET22" s="47"/>
      <c r="EU22" s="48"/>
      <c r="EV22" s="158"/>
      <c r="EW22" s="154"/>
      <c r="EX22" s="85"/>
      <c r="EY22" s="85"/>
      <c r="EZ22" s="49"/>
      <c r="FA22" s="55"/>
      <c r="FB22" s="50">
        <f>ER22*EV22*FG2*EX22</f>
        <v>0</v>
      </c>
      <c r="FC22" s="50">
        <f>ER22*EV22*FG2*EY22</f>
        <v>0</v>
      </c>
      <c r="FD22" s="50">
        <f>ER22*EU22*FG2*EZ22</f>
        <v>0</v>
      </c>
      <c r="FE22" s="51">
        <f>SUM(FB22:FD22)</f>
        <v>0</v>
      </c>
      <c r="FF22" s="2"/>
      <c r="FG22" s="52">
        <f>FG21</f>
        <v>5.3076275663011145</v>
      </c>
      <c r="FH22" s="87">
        <f t="shared" si="95"/>
        <v>0</v>
      </c>
      <c r="FI22" s="87">
        <f t="shared" si="96"/>
        <v>0</v>
      </c>
      <c r="FJ22" s="87">
        <f t="shared" si="97"/>
        <v>0</v>
      </c>
      <c r="FK22" s="88">
        <f t="shared" si="98"/>
        <v>0</v>
      </c>
      <c r="FL22" s="2"/>
    </row>
    <row r="23" spans="1:168" ht="5.0999999999999996" customHeight="1" x14ac:dyDescent="0.2">
      <c r="A23" s="2"/>
      <c r="B23" s="91"/>
      <c r="C23" s="2"/>
      <c r="D23" s="2"/>
      <c r="E23" s="44"/>
      <c r="F23" s="43"/>
      <c r="G23" s="2"/>
      <c r="H23" s="2"/>
      <c r="I23" s="44"/>
      <c r="J23" s="2"/>
      <c r="K23" s="2"/>
      <c r="L23" s="2"/>
      <c r="M23" s="2"/>
      <c r="N23" s="2"/>
      <c r="O23" s="2"/>
      <c r="P23" s="2"/>
      <c r="Q23" s="2"/>
      <c r="R23" s="2"/>
      <c r="S23" s="54"/>
      <c r="T23" s="2"/>
      <c r="U23" s="2"/>
      <c r="V23" s="2"/>
      <c r="W23" s="2"/>
      <c r="X23" s="2"/>
      <c r="Y23" s="2"/>
      <c r="Z23" s="91"/>
      <c r="AA23" s="2"/>
      <c r="AB23" s="2"/>
      <c r="AC23" s="44"/>
      <c r="AD23" s="43"/>
      <c r="AE23" s="2"/>
      <c r="AF23" s="2"/>
      <c r="AG23" s="44"/>
      <c r="AH23" s="2"/>
      <c r="AI23" s="2"/>
      <c r="AJ23" s="2"/>
      <c r="AK23" s="2"/>
      <c r="AL23" s="2"/>
      <c r="AM23" s="2"/>
      <c r="AN23" s="2"/>
      <c r="AO23" s="2"/>
      <c r="AP23" s="2"/>
      <c r="AQ23" s="54"/>
      <c r="AR23" s="2"/>
      <c r="AS23" s="2"/>
      <c r="AT23" s="2"/>
      <c r="AU23" s="2"/>
      <c r="AV23" s="2"/>
      <c r="AW23" s="2"/>
      <c r="AX23" s="91"/>
      <c r="AY23" s="2"/>
      <c r="AZ23" s="2"/>
      <c r="BA23" s="44"/>
      <c r="BB23" s="43"/>
      <c r="BC23" s="2"/>
      <c r="BD23" s="2"/>
      <c r="BE23" s="44"/>
      <c r="BF23" s="2"/>
      <c r="BG23" s="2"/>
      <c r="BH23" s="2"/>
      <c r="BI23" s="2"/>
      <c r="BJ23" s="2"/>
      <c r="BK23" s="2"/>
      <c r="BL23" s="2"/>
      <c r="BM23" s="2"/>
      <c r="BN23" s="2"/>
      <c r="BO23" s="54"/>
      <c r="BP23" s="2"/>
      <c r="BQ23" s="2"/>
      <c r="BR23" s="2"/>
      <c r="BS23" s="2"/>
      <c r="BT23" s="2"/>
      <c r="BU23" s="2"/>
      <c r="BV23" s="91"/>
      <c r="BW23" s="2"/>
      <c r="BX23" s="2"/>
      <c r="BY23" s="44"/>
      <c r="BZ23" s="43"/>
      <c r="CA23" s="2"/>
      <c r="CB23" s="2"/>
      <c r="CC23" s="44"/>
      <c r="CD23" s="2"/>
      <c r="CE23" s="2"/>
      <c r="CF23" s="2"/>
      <c r="CG23" s="2"/>
      <c r="CH23" s="2"/>
      <c r="CI23" s="2"/>
      <c r="CJ23" s="2"/>
      <c r="CK23" s="2"/>
      <c r="CL23" s="2"/>
      <c r="CM23" s="54"/>
      <c r="CN23" s="2"/>
      <c r="CO23" s="2"/>
      <c r="CP23" s="2"/>
      <c r="CQ23" s="2"/>
      <c r="CR23" s="2"/>
      <c r="CS23" s="2"/>
      <c r="CT23" s="91"/>
      <c r="CU23" s="2"/>
      <c r="CV23" s="2"/>
      <c r="CW23" s="44"/>
      <c r="CX23" s="43"/>
      <c r="CY23" s="2"/>
      <c r="CZ23" s="2"/>
      <c r="DA23" s="44"/>
      <c r="DB23" s="2"/>
      <c r="DC23" s="2"/>
      <c r="DD23" s="2"/>
      <c r="DE23" s="2"/>
      <c r="DF23" s="2"/>
      <c r="DG23" s="2"/>
      <c r="DH23" s="2"/>
      <c r="DI23" s="2"/>
      <c r="DJ23" s="2"/>
      <c r="DK23" s="54"/>
      <c r="DL23" s="2"/>
      <c r="DM23" s="2"/>
      <c r="DN23" s="2"/>
      <c r="DO23" s="2"/>
      <c r="DP23" s="2"/>
      <c r="DQ23" s="2"/>
      <c r="DR23" s="91"/>
      <c r="DS23" s="2"/>
      <c r="DT23" s="2"/>
      <c r="DU23" s="44"/>
      <c r="DV23" s="43"/>
      <c r="DW23" s="2"/>
      <c r="DX23" s="2"/>
      <c r="DY23" s="44"/>
      <c r="DZ23" s="2"/>
      <c r="EA23" s="2"/>
      <c r="EB23" s="2"/>
      <c r="EC23" s="2"/>
      <c r="ED23" s="2"/>
      <c r="EE23" s="2"/>
      <c r="EF23" s="2"/>
      <c r="EG23" s="2"/>
      <c r="EH23" s="2"/>
      <c r="EI23" s="54"/>
      <c r="EJ23" s="2"/>
      <c r="EK23" s="2"/>
      <c r="EL23" s="2"/>
      <c r="EM23" s="2"/>
      <c r="EN23" s="2"/>
      <c r="EO23" s="2"/>
      <c r="EP23" s="91"/>
      <c r="EQ23" s="2"/>
      <c r="ER23" s="2"/>
      <c r="ES23" s="44"/>
      <c r="ET23" s="43"/>
      <c r="EU23" s="2"/>
      <c r="EV23" s="2"/>
      <c r="EW23" s="44"/>
      <c r="EX23" s="2"/>
      <c r="EY23" s="2"/>
      <c r="EZ23" s="2"/>
      <c r="FA23" s="2"/>
      <c r="FB23" s="2"/>
      <c r="FC23" s="2"/>
      <c r="FD23" s="2"/>
      <c r="FE23" s="2"/>
      <c r="FF23" s="2"/>
      <c r="FG23" s="54"/>
      <c r="FH23" s="2"/>
      <c r="FI23" s="2"/>
      <c r="FJ23" s="2"/>
      <c r="FK23" s="2"/>
      <c r="FL23" s="2"/>
    </row>
    <row r="24" spans="1:168" ht="18" customHeight="1" x14ac:dyDescent="0.2">
      <c r="A24" s="2"/>
      <c r="B24" s="89" t="s">
        <v>50</v>
      </c>
      <c r="C24" s="78" t="s">
        <v>97</v>
      </c>
      <c r="D24" s="78" t="s">
        <v>98</v>
      </c>
      <c r="E24" s="79"/>
      <c r="F24" s="80" t="s">
        <v>29</v>
      </c>
      <c r="G24" s="78" t="s">
        <v>30</v>
      </c>
      <c r="H24" s="78" t="s">
        <v>31</v>
      </c>
      <c r="I24" s="81"/>
      <c r="J24" s="82" t="s">
        <v>32</v>
      </c>
      <c r="K24" s="82" t="s">
        <v>33</v>
      </c>
      <c r="L24" s="82" t="s">
        <v>34</v>
      </c>
      <c r="M24" s="53"/>
      <c r="N24" s="82" t="s">
        <v>35</v>
      </c>
      <c r="O24" s="82" t="s">
        <v>36</v>
      </c>
      <c r="P24" s="82" t="s">
        <v>37</v>
      </c>
      <c r="Q24" s="83" t="s">
        <v>38</v>
      </c>
      <c r="R24" s="2"/>
      <c r="S24" s="84" t="s">
        <v>39</v>
      </c>
      <c r="T24" s="82" t="s">
        <v>40</v>
      </c>
      <c r="U24" s="82" t="s">
        <v>41</v>
      </c>
      <c r="V24" s="82" t="s">
        <v>42</v>
      </c>
      <c r="W24" s="83" t="s">
        <v>43</v>
      </c>
      <c r="X24" s="2"/>
      <c r="Y24" s="2"/>
      <c r="Z24" s="89" t="s">
        <v>50</v>
      </c>
      <c r="AA24" s="78" t="s">
        <v>97</v>
      </c>
      <c r="AB24" s="78" t="s">
        <v>98</v>
      </c>
      <c r="AC24" s="79"/>
      <c r="AD24" s="80" t="s">
        <v>29</v>
      </c>
      <c r="AE24" s="78" t="s">
        <v>30</v>
      </c>
      <c r="AF24" s="78" t="s">
        <v>31</v>
      </c>
      <c r="AG24" s="81"/>
      <c r="AH24" s="82" t="s">
        <v>32</v>
      </c>
      <c r="AI24" s="82" t="s">
        <v>33</v>
      </c>
      <c r="AJ24" s="82" t="s">
        <v>34</v>
      </c>
      <c r="AK24" s="53"/>
      <c r="AL24" s="82" t="s">
        <v>35</v>
      </c>
      <c r="AM24" s="82" t="s">
        <v>36</v>
      </c>
      <c r="AN24" s="82" t="s">
        <v>37</v>
      </c>
      <c r="AO24" s="83" t="s">
        <v>38</v>
      </c>
      <c r="AP24" s="2"/>
      <c r="AQ24" s="84" t="s">
        <v>39</v>
      </c>
      <c r="AR24" s="82" t="s">
        <v>40</v>
      </c>
      <c r="AS24" s="82" t="s">
        <v>41</v>
      </c>
      <c r="AT24" s="82" t="s">
        <v>42</v>
      </c>
      <c r="AU24" s="83" t="s">
        <v>43</v>
      </c>
      <c r="AV24" s="2"/>
      <c r="AW24" s="2"/>
      <c r="AX24" s="89" t="s">
        <v>50</v>
      </c>
      <c r="AY24" s="78" t="s">
        <v>97</v>
      </c>
      <c r="AZ24" s="78" t="s">
        <v>98</v>
      </c>
      <c r="BA24" s="79"/>
      <c r="BB24" s="80" t="s">
        <v>29</v>
      </c>
      <c r="BC24" s="78" t="s">
        <v>30</v>
      </c>
      <c r="BD24" s="78" t="s">
        <v>31</v>
      </c>
      <c r="BE24" s="81"/>
      <c r="BF24" s="82" t="s">
        <v>32</v>
      </c>
      <c r="BG24" s="82" t="s">
        <v>33</v>
      </c>
      <c r="BH24" s="82" t="s">
        <v>34</v>
      </c>
      <c r="BI24" s="53"/>
      <c r="BJ24" s="82" t="s">
        <v>35</v>
      </c>
      <c r="BK24" s="82" t="s">
        <v>36</v>
      </c>
      <c r="BL24" s="82" t="s">
        <v>37</v>
      </c>
      <c r="BM24" s="83" t="s">
        <v>38</v>
      </c>
      <c r="BN24" s="2"/>
      <c r="BO24" s="84" t="s">
        <v>39</v>
      </c>
      <c r="BP24" s="82" t="s">
        <v>40</v>
      </c>
      <c r="BQ24" s="82" t="s">
        <v>41</v>
      </c>
      <c r="BR24" s="82" t="s">
        <v>42</v>
      </c>
      <c r="BS24" s="83" t="s">
        <v>43</v>
      </c>
      <c r="BT24" s="2"/>
      <c r="BU24" s="2"/>
      <c r="BV24" s="89" t="s">
        <v>50</v>
      </c>
      <c r="BW24" s="78" t="s">
        <v>97</v>
      </c>
      <c r="BX24" s="78" t="s">
        <v>98</v>
      </c>
      <c r="BY24" s="79"/>
      <c r="BZ24" s="80" t="s">
        <v>29</v>
      </c>
      <c r="CA24" s="78" t="s">
        <v>30</v>
      </c>
      <c r="CB24" s="78" t="s">
        <v>31</v>
      </c>
      <c r="CC24" s="81"/>
      <c r="CD24" s="82" t="s">
        <v>32</v>
      </c>
      <c r="CE24" s="82" t="s">
        <v>33</v>
      </c>
      <c r="CF24" s="82" t="s">
        <v>34</v>
      </c>
      <c r="CG24" s="53"/>
      <c r="CH24" s="82" t="s">
        <v>35</v>
      </c>
      <c r="CI24" s="82" t="s">
        <v>36</v>
      </c>
      <c r="CJ24" s="82" t="s">
        <v>37</v>
      </c>
      <c r="CK24" s="83" t="s">
        <v>38</v>
      </c>
      <c r="CL24" s="2"/>
      <c r="CM24" s="84" t="s">
        <v>39</v>
      </c>
      <c r="CN24" s="82" t="s">
        <v>40</v>
      </c>
      <c r="CO24" s="82" t="s">
        <v>41</v>
      </c>
      <c r="CP24" s="82" t="s">
        <v>42</v>
      </c>
      <c r="CQ24" s="83" t="s">
        <v>43</v>
      </c>
      <c r="CR24" s="2"/>
      <c r="CS24" s="2"/>
      <c r="CT24" s="89" t="s">
        <v>50</v>
      </c>
      <c r="CU24" s="78" t="s">
        <v>97</v>
      </c>
      <c r="CV24" s="78" t="s">
        <v>98</v>
      </c>
      <c r="CW24" s="79"/>
      <c r="CX24" s="80" t="s">
        <v>29</v>
      </c>
      <c r="CY24" s="78" t="s">
        <v>30</v>
      </c>
      <c r="CZ24" s="78" t="s">
        <v>31</v>
      </c>
      <c r="DA24" s="81"/>
      <c r="DB24" s="82" t="s">
        <v>32</v>
      </c>
      <c r="DC24" s="82" t="s">
        <v>33</v>
      </c>
      <c r="DD24" s="82" t="s">
        <v>34</v>
      </c>
      <c r="DE24" s="53"/>
      <c r="DF24" s="82" t="s">
        <v>35</v>
      </c>
      <c r="DG24" s="82" t="s">
        <v>36</v>
      </c>
      <c r="DH24" s="82" t="s">
        <v>37</v>
      </c>
      <c r="DI24" s="83" t="s">
        <v>38</v>
      </c>
      <c r="DJ24" s="2"/>
      <c r="DK24" s="84" t="s">
        <v>39</v>
      </c>
      <c r="DL24" s="82" t="s">
        <v>40</v>
      </c>
      <c r="DM24" s="82" t="s">
        <v>41</v>
      </c>
      <c r="DN24" s="82" t="s">
        <v>42</v>
      </c>
      <c r="DO24" s="83" t="s">
        <v>43</v>
      </c>
      <c r="DP24" s="2"/>
      <c r="DQ24" s="2"/>
      <c r="DR24" s="89" t="s">
        <v>50</v>
      </c>
      <c r="DS24" s="78" t="s">
        <v>97</v>
      </c>
      <c r="DT24" s="78" t="s">
        <v>98</v>
      </c>
      <c r="DU24" s="79"/>
      <c r="DV24" s="80" t="s">
        <v>29</v>
      </c>
      <c r="DW24" s="78" t="s">
        <v>30</v>
      </c>
      <c r="DX24" s="78" t="s">
        <v>31</v>
      </c>
      <c r="DY24" s="81"/>
      <c r="DZ24" s="82" t="s">
        <v>32</v>
      </c>
      <c r="EA24" s="82" t="s">
        <v>33</v>
      </c>
      <c r="EB24" s="82" t="s">
        <v>34</v>
      </c>
      <c r="EC24" s="53"/>
      <c r="ED24" s="82" t="s">
        <v>35</v>
      </c>
      <c r="EE24" s="82" t="s">
        <v>36</v>
      </c>
      <c r="EF24" s="82" t="s">
        <v>37</v>
      </c>
      <c r="EG24" s="83" t="s">
        <v>38</v>
      </c>
      <c r="EH24" s="2"/>
      <c r="EI24" s="84" t="s">
        <v>39</v>
      </c>
      <c r="EJ24" s="82" t="s">
        <v>40</v>
      </c>
      <c r="EK24" s="82" t="s">
        <v>41</v>
      </c>
      <c r="EL24" s="82" t="s">
        <v>42</v>
      </c>
      <c r="EM24" s="83" t="s">
        <v>43</v>
      </c>
      <c r="EN24" s="2"/>
      <c r="EO24" s="2"/>
      <c r="EP24" s="89" t="s">
        <v>50</v>
      </c>
      <c r="EQ24" s="78" t="s">
        <v>97</v>
      </c>
      <c r="ER24" s="78" t="s">
        <v>98</v>
      </c>
      <c r="ES24" s="79"/>
      <c r="ET24" s="80" t="s">
        <v>29</v>
      </c>
      <c r="EU24" s="78" t="s">
        <v>30</v>
      </c>
      <c r="EV24" s="78" t="s">
        <v>31</v>
      </c>
      <c r="EW24" s="81"/>
      <c r="EX24" s="82" t="s">
        <v>32</v>
      </c>
      <c r="EY24" s="82" t="s">
        <v>33</v>
      </c>
      <c r="EZ24" s="82" t="s">
        <v>34</v>
      </c>
      <c r="FA24" s="53"/>
      <c r="FB24" s="82" t="s">
        <v>35</v>
      </c>
      <c r="FC24" s="82" t="s">
        <v>36</v>
      </c>
      <c r="FD24" s="82" t="s">
        <v>37</v>
      </c>
      <c r="FE24" s="83" t="s">
        <v>38</v>
      </c>
      <c r="FF24" s="2"/>
      <c r="FG24" s="84" t="s">
        <v>39</v>
      </c>
      <c r="FH24" s="82" t="s">
        <v>40</v>
      </c>
      <c r="FI24" s="82" t="s">
        <v>41</v>
      </c>
      <c r="FJ24" s="82" t="s">
        <v>42</v>
      </c>
      <c r="FK24" s="83" t="s">
        <v>43</v>
      </c>
      <c r="FL24" s="2"/>
    </row>
    <row r="25" spans="1:168" ht="12.75" customHeight="1" x14ac:dyDescent="0.2">
      <c r="A25" s="46">
        <v>1</v>
      </c>
      <c r="B25" s="94" t="s">
        <v>51</v>
      </c>
      <c r="C25" s="47"/>
      <c r="D25" s="47"/>
      <c r="E25" s="44"/>
      <c r="F25" s="47"/>
      <c r="G25" s="48"/>
      <c r="H25" s="158"/>
      <c r="I25" s="160"/>
      <c r="J25" s="85"/>
      <c r="K25" s="85"/>
      <c r="L25" s="49"/>
      <c r="M25" s="55"/>
      <c r="N25" s="50">
        <f>D25*H25*S2*J25</f>
        <v>0</v>
      </c>
      <c r="O25" s="50">
        <f>D25*H25*S2*K25</f>
        <v>0</v>
      </c>
      <c r="P25" s="50">
        <f>D25*G25*S2*L25</f>
        <v>0</v>
      </c>
      <c r="Q25" s="51">
        <f>SUM(N25:P25)</f>
        <v>0</v>
      </c>
      <c r="R25" s="2"/>
      <c r="S25" s="52">
        <f>skupno!D12</f>
        <v>5.3076275663011145</v>
      </c>
      <c r="T25" s="87">
        <f t="shared" ref="T25:T26" si="99">N25*S25</f>
        <v>0</v>
      </c>
      <c r="U25" s="87">
        <f t="shared" ref="U25:U26" si="100">O25*S25</f>
        <v>0</v>
      </c>
      <c r="V25" s="87">
        <f t="shared" ref="V25:V26" si="101">P25*S25</f>
        <v>0</v>
      </c>
      <c r="W25" s="88">
        <f>SUM(T25:V25)</f>
        <v>0</v>
      </c>
      <c r="X25" s="2"/>
      <c r="Y25" s="46">
        <v>2</v>
      </c>
      <c r="Z25" s="94" t="s">
        <v>51</v>
      </c>
      <c r="AA25" s="47"/>
      <c r="AB25" s="47"/>
      <c r="AC25" s="44"/>
      <c r="AD25" s="47"/>
      <c r="AE25" s="48"/>
      <c r="AF25" s="158"/>
      <c r="AG25" s="160"/>
      <c r="AH25" s="85"/>
      <c r="AI25" s="85"/>
      <c r="AJ25" s="49"/>
      <c r="AK25" s="55"/>
      <c r="AL25" s="50">
        <f>AB25*AF25*AQ2*AH25</f>
        <v>0</v>
      </c>
      <c r="AM25" s="50">
        <f>AB25*AF25*AQ2*AI25</f>
        <v>0</v>
      </c>
      <c r="AN25" s="50">
        <f>AB25*AE25*AQ2*AJ25</f>
        <v>0</v>
      </c>
      <c r="AO25" s="51">
        <f>SUM(AL25:AN25)</f>
        <v>0</v>
      </c>
      <c r="AP25" s="2"/>
      <c r="AQ25" s="52">
        <f>skupno!D12</f>
        <v>5.3076275663011145</v>
      </c>
      <c r="AR25" s="87">
        <f t="shared" ref="AR25:AR26" si="102">AL25*AQ25</f>
        <v>0</v>
      </c>
      <c r="AS25" s="87">
        <f t="shared" ref="AS25:AS26" si="103">AM25*AQ25</f>
        <v>0</v>
      </c>
      <c r="AT25" s="87">
        <f t="shared" ref="AT25:AT26" si="104">AN25*AQ25</f>
        <v>0</v>
      </c>
      <c r="AU25" s="88">
        <f>SUM(AR25:AT25)</f>
        <v>0</v>
      </c>
      <c r="AV25" s="2"/>
      <c r="AW25" s="46">
        <v>3</v>
      </c>
      <c r="AX25" s="94" t="s">
        <v>51</v>
      </c>
      <c r="AY25" s="47"/>
      <c r="AZ25" s="47"/>
      <c r="BA25" s="44"/>
      <c r="BB25" s="47"/>
      <c r="BC25" s="48"/>
      <c r="BD25" s="158"/>
      <c r="BE25" s="160"/>
      <c r="BF25" s="85"/>
      <c r="BG25" s="85"/>
      <c r="BH25" s="49"/>
      <c r="BI25" s="55"/>
      <c r="BJ25" s="50">
        <f>AZ25*BD25*BO2*BF25</f>
        <v>0</v>
      </c>
      <c r="BK25" s="50">
        <f>AZ25*BD25*BO2*BG25</f>
        <v>0</v>
      </c>
      <c r="BL25" s="50">
        <f>AZ25*BC25*BO2*BH25</f>
        <v>0</v>
      </c>
      <c r="BM25" s="51">
        <f>SUM(BJ25:BL25)</f>
        <v>0</v>
      </c>
      <c r="BN25" s="2"/>
      <c r="BO25" s="52">
        <f>skupno!D12</f>
        <v>5.3076275663011145</v>
      </c>
      <c r="BP25" s="87">
        <f t="shared" ref="BP25:BP26" si="105">BJ25*BO25</f>
        <v>0</v>
      </c>
      <c r="BQ25" s="87">
        <f t="shared" ref="BQ25:BQ26" si="106">BK25*BO25</f>
        <v>0</v>
      </c>
      <c r="BR25" s="87">
        <f t="shared" ref="BR25:BR26" si="107">BL25*BO25</f>
        <v>0</v>
      </c>
      <c r="BS25" s="88">
        <f>SUM(BP25:BR25)</f>
        <v>0</v>
      </c>
      <c r="BT25" s="2"/>
      <c r="BU25" s="46">
        <v>4</v>
      </c>
      <c r="BV25" s="94" t="s">
        <v>51</v>
      </c>
      <c r="BW25" s="47"/>
      <c r="BX25" s="47"/>
      <c r="BY25" s="44"/>
      <c r="BZ25" s="47"/>
      <c r="CA25" s="48"/>
      <c r="CB25" s="158"/>
      <c r="CC25" s="160"/>
      <c r="CD25" s="85"/>
      <c r="CE25" s="85"/>
      <c r="CF25" s="49"/>
      <c r="CG25" s="55"/>
      <c r="CH25" s="50">
        <f>BX25*CB25*CM2*CD25</f>
        <v>0</v>
      </c>
      <c r="CI25" s="50">
        <f>BX25*CB25*CM2*CE25</f>
        <v>0</v>
      </c>
      <c r="CJ25" s="50">
        <f>BX25*CA25*CM2*CF25</f>
        <v>0</v>
      </c>
      <c r="CK25" s="51">
        <f>SUM(CH25:CJ25)</f>
        <v>0</v>
      </c>
      <c r="CL25" s="2"/>
      <c r="CM25" s="52">
        <f>skupno!D12</f>
        <v>5.3076275663011145</v>
      </c>
      <c r="CN25" s="87">
        <f t="shared" ref="CN25:CN26" si="108">CH25*CM25</f>
        <v>0</v>
      </c>
      <c r="CO25" s="87">
        <f t="shared" ref="CO25:CO26" si="109">CI25*CM25</f>
        <v>0</v>
      </c>
      <c r="CP25" s="87">
        <f t="shared" ref="CP25:CP26" si="110">CJ25*CM25</f>
        <v>0</v>
      </c>
      <c r="CQ25" s="88">
        <f>SUM(CN25:CP25)</f>
        <v>0</v>
      </c>
      <c r="CR25" s="2"/>
      <c r="CS25" s="46">
        <v>5</v>
      </c>
      <c r="CT25" s="94" t="s">
        <v>51</v>
      </c>
      <c r="CU25" s="47">
        <v>1</v>
      </c>
      <c r="CV25" s="47">
        <v>320</v>
      </c>
      <c r="CW25" s="44"/>
      <c r="CX25" s="47">
        <v>1</v>
      </c>
      <c r="CY25" s="48">
        <v>1</v>
      </c>
      <c r="CZ25" s="158"/>
      <c r="DA25" s="160"/>
      <c r="DB25" s="85"/>
      <c r="DC25" s="85"/>
      <c r="DD25" s="49">
        <v>1</v>
      </c>
      <c r="DE25" s="55"/>
      <c r="DF25" s="50">
        <f>CV25*CZ25*DK2*DB25</f>
        <v>0</v>
      </c>
      <c r="DG25" s="50">
        <f>CV25*CZ25*DK2*DC25</f>
        <v>0</v>
      </c>
      <c r="DH25" s="50">
        <f>CV25*CY25*DK2*DD25</f>
        <v>320</v>
      </c>
      <c r="DI25" s="51">
        <f>SUM(DF25:DH25)</f>
        <v>320</v>
      </c>
      <c r="DJ25" s="2"/>
      <c r="DK25" s="52">
        <f>skupno!D12</f>
        <v>5.3076275663011145</v>
      </c>
      <c r="DL25" s="87">
        <f t="shared" ref="DL25:DL26" si="111">DF25*DK25</f>
        <v>0</v>
      </c>
      <c r="DM25" s="87">
        <f t="shared" ref="DM25:DM26" si="112">DG25*DK25</f>
        <v>0</v>
      </c>
      <c r="DN25" s="87">
        <f t="shared" ref="DN25:DN26" si="113">DH25*DK25</f>
        <v>1698.4408212163567</v>
      </c>
      <c r="DO25" s="88">
        <f>SUM(DL25:DN25)</f>
        <v>1698.4408212163567</v>
      </c>
      <c r="DP25" s="2"/>
      <c r="DQ25" s="46">
        <v>6</v>
      </c>
      <c r="DR25" s="94" t="s">
        <v>51</v>
      </c>
      <c r="DS25" s="47"/>
      <c r="DT25" s="47"/>
      <c r="DU25" s="44"/>
      <c r="DV25" s="47"/>
      <c r="DW25" s="48"/>
      <c r="DX25" s="158"/>
      <c r="DY25" s="160"/>
      <c r="DZ25" s="85"/>
      <c r="EA25" s="85"/>
      <c r="EB25" s="49"/>
      <c r="EC25" s="55"/>
      <c r="ED25" s="50">
        <f>DT25*DX25*EI2*DZ25</f>
        <v>0</v>
      </c>
      <c r="EE25" s="50">
        <f>DT25*DX25*EI2*EA25</f>
        <v>0</v>
      </c>
      <c r="EF25" s="50">
        <f>DT25*DW25*EI2*EB25</f>
        <v>0</v>
      </c>
      <c r="EG25" s="51">
        <f>SUM(ED25:EF25)</f>
        <v>0</v>
      </c>
      <c r="EH25" s="2"/>
      <c r="EI25" s="52">
        <f>skupno!D12</f>
        <v>5.3076275663011145</v>
      </c>
      <c r="EJ25" s="87">
        <f t="shared" ref="EJ25:EJ26" si="114">ED25*EI25</f>
        <v>0</v>
      </c>
      <c r="EK25" s="87">
        <f t="shared" ref="EK25:EK26" si="115">EE25*EI25</f>
        <v>0</v>
      </c>
      <c r="EL25" s="87">
        <f t="shared" ref="EL25:EL26" si="116">EF25*EI25</f>
        <v>0</v>
      </c>
      <c r="EM25" s="88">
        <f>SUM(EJ25:EL25)</f>
        <v>0</v>
      </c>
      <c r="EN25" s="2"/>
      <c r="EO25" s="46">
        <v>7</v>
      </c>
      <c r="EP25" s="94" t="s">
        <v>51</v>
      </c>
      <c r="EQ25" s="47"/>
      <c r="ER25" s="47"/>
      <c r="ES25" s="44"/>
      <c r="ET25" s="47"/>
      <c r="EU25" s="48"/>
      <c r="EV25" s="158"/>
      <c r="EW25" s="160"/>
      <c r="EX25" s="85"/>
      <c r="EY25" s="85"/>
      <c r="EZ25" s="49"/>
      <c r="FA25" s="55"/>
      <c r="FB25" s="50">
        <f>ER25*EV25*FG2*EX25</f>
        <v>0</v>
      </c>
      <c r="FC25" s="50">
        <f>ER25*EV25*FG2*EY25</f>
        <v>0</v>
      </c>
      <c r="FD25" s="50">
        <f>ER25*EU25*FG2*EZ25</f>
        <v>0</v>
      </c>
      <c r="FE25" s="51">
        <f>SUM(FB25:FD25)</f>
        <v>0</v>
      </c>
      <c r="FF25" s="2"/>
      <c r="FG25" s="52">
        <f>skupno!D12</f>
        <v>5.3076275663011145</v>
      </c>
      <c r="FH25" s="87">
        <f t="shared" ref="FH25:FH26" si="117">FB25*FG25</f>
        <v>0</v>
      </c>
      <c r="FI25" s="87">
        <f t="shared" ref="FI25:FI26" si="118">FC25*FG25</f>
        <v>0</v>
      </c>
      <c r="FJ25" s="87">
        <f t="shared" ref="FJ25:FJ26" si="119">FD25*FG25</f>
        <v>0</v>
      </c>
      <c r="FK25" s="88">
        <f>SUM(FH25:FJ25)</f>
        <v>0</v>
      </c>
      <c r="FL25" s="2"/>
    </row>
    <row r="26" spans="1:168" ht="12.75" customHeight="1" x14ac:dyDescent="0.2">
      <c r="A26" s="46">
        <v>1</v>
      </c>
      <c r="B26" s="94" t="s">
        <v>112</v>
      </c>
      <c r="C26" s="47"/>
      <c r="D26" s="47"/>
      <c r="E26" s="44"/>
      <c r="F26" s="47"/>
      <c r="G26" s="48"/>
      <c r="H26" s="158"/>
      <c r="I26" s="160"/>
      <c r="J26" s="85"/>
      <c r="K26" s="85"/>
      <c r="L26" s="49"/>
      <c r="M26" s="55"/>
      <c r="N26" s="50">
        <f>D26*H26*S2*J26</f>
        <v>0</v>
      </c>
      <c r="O26" s="50">
        <f>D26*H26*S2*K26</f>
        <v>0</v>
      </c>
      <c r="P26" s="50">
        <f>D26*G26*S2*L26</f>
        <v>0</v>
      </c>
      <c r="Q26" s="51">
        <f t="shared" ref="Q26" si="120">SUM(N26:P26)</f>
        <v>0</v>
      </c>
      <c r="R26" s="2"/>
      <c r="S26" s="52">
        <f>S25</f>
        <v>5.3076275663011145</v>
      </c>
      <c r="T26" s="87">
        <f t="shared" si="99"/>
        <v>0</v>
      </c>
      <c r="U26" s="87">
        <f t="shared" si="100"/>
        <v>0</v>
      </c>
      <c r="V26" s="87">
        <f t="shared" si="101"/>
        <v>0</v>
      </c>
      <c r="W26" s="88">
        <f t="shared" ref="W26" si="121">SUM(T26:V26)</f>
        <v>0</v>
      </c>
      <c r="X26" s="2"/>
      <c r="Y26" s="46">
        <v>2</v>
      </c>
      <c r="Z26" s="94" t="s">
        <v>112</v>
      </c>
      <c r="AA26" s="47"/>
      <c r="AB26" s="47"/>
      <c r="AC26" s="44"/>
      <c r="AD26" s="47"/>
      <c r="AE26" s="48"/>
      <c r="AF26" s="158"/>
      <c r="AG26" s="160"/>
      <c r="AH26" s="85"/>
      <c r="AI26" s="85"/>
      <c r="AJ26" s="49"/>
      <c r="AK26" s="55"/>
      <c r="AL26" s="50">
        <f>AB26*AF26*AQ2*AH26</f>
        <v>0</v>
      </c>
      <c r="AM26" s="50">
        <f>AB26*AF26*AQ2*AI26</f>
        <v>0</v>
      </c>
      <c r="AN26" s="50">
        <f>AB26*AE26*AQ2*AJ26</f>
        <v>0</v>
      </c>
      <c r="AO26" s="51">
        <f t="shared" ref="AO26" si="122">SUM(AL26:AN26)</f>
        <v>0</v>
      </c>
      <c r="AP26" s="2"/>
      <c r="AQ26" s="52">
        <f>AQ25</f>
        <v>5.3076275663011145</v>
      </c>
      <c r="AR26" s="87">
        <f t="shared" si="102"/>
        <v>0</v>
      </c>
      <c r="AS26" s="87">
        <f t="shared" si="103"/>
        <v>0</v>
      </c>
      <c r="AT26" s="87">
        <f t="shared" si="104"/>
        <v>0</v>
      </c>
      <c r="AU26" s="88">
        <f t="shared" ref="AU26" si="123">SUM(AR26:AT26)</f>
        <v>0</v>
      </c>
      <c r="AV26" s="2"/>
      <c r="AW26" s="46">
        <v>3</v>
      </c>
      <c r="AX26" s="94" t="s">
        <v>112</v>
      </c>
      <c r="AY26" s="47"/>
      <c r="AZ26" s="47"/>
      <c r="BA26" s="44"/>
      <c r="BB26" s="47"/>
      <c r="BC26" s="48"/>
      <c r="BD26" s="158"/>
      <c r="BE26" s="160"/>
      <c r="BF26" s="85"/>
      <c r="BG26" s="85"/>
      <c r="BH26" s="49"/>
      <c r="BI26" s="55"/>
      <c r="BJ26" s="50">
        <f>AZ26*BD26*BO2*BF26</f>
        <v>0</v>
      </c>
      <c r="BK26" s="50">
        <f>AZ26*BD26*BO2*BG26</f>
        <v>0</v>
      </c>
      <c r="BL26" s="50">
        <f>AZ26*BC26*BO2*BH26</f>
        <v>0</v>
      </c>
      <c r="BM26" s="51">
        <f t="shared" ref="BM26" si="124">SUM(BJ26:BL26)</f>
        <v>0</v>
      </c>
      <c r="BN26" s="2"/>
      <c r="BO26" s="52">
        <f>BO25</f>
        <v>5.3076275663011145</v>
      </c>
      <c r="BP26" s="87">
        <f t="shared" si="105"/>
        <v>0</v>
      </c>
      <c r="BQ26" s="87">
        <f t="shared" si="106"/>
        <v>0</v>
      </c>
      <c r="BR26" s="87">
        <f t="shared" si="107"/>
        <v>0</v>
      </c>
      <c r="BS26" s="88">
        <f t="shared" ref="BS26" si="125">SUM(BP26:BR26)</f>
        <v>0</v>
      </c>
      <c r="BT26" s="2"/>
      <c r="BU26" s="46">
        <v>4</v>
      </c>
      <c r="BV26" s="94" t="s">
        <v>112</v>
      </c>
      <c r="BW26" s="47"/>
      <c r="BX26" s="47"/>
      <c r="BY26" s="44"/>
      <c r="BZ26" s="47"/>
      <c r="CA26" s="48"/>
      <c r="CB26" s="158"/>
      <c r="CC26" s="160"/>
      <c r="CD26" s="85"/>
      <c r="CE26" s="85"/>
      <c r="CF26" s="49"/>
      <c r="CG26" s="55"/>
      <c r="CH26" s="50">
        <f>BX26*CB26*CM2*CD26</f>
        <v>0</v>
      </c>
      <c r="CI26" s="50">
        <f>BX26*CB26*CM2*CE26</f>
        <v>0</v>
      </c>
      <c r="CJ26" s="50">
        <f>BX26*CA26*CM2*CF26</f>
        <v>0</v>
      </c>
      <c r="CK26" s="51">
        <f t="shared" ref="CK26" si="126">SUM(CH26:CJ26)</f>
        <v>0</v>
      </c>
      <c r="CL26" s="2"/>
      <c r="CM26" s="52">
        <f>CM25</f>
        <v>5.3076275663011145</v>
      </c>
      <c r="CN26" s="87">
        <f t="shared" si="108"/>
        <v>0</v>
      </c>
      <c r="CO26" s="87">
        <f t="shared" si="109"/>
        <v>0</v>
      </c>
      <c r="CP26" s="87">
        <f t="shared" si="110"/>
        <v>0</v>
      </c>
      <c r="CQ26" s="88">
        <f t="shared" ref="CQ26" si="127">SUM(CN26:CP26)</f>
        <v>0</v>
      </c>
      <c r="CR26" s="2"/>
      <c r="CS26" s="46">
        <v>5</v>
      </c>
      <c r="CT26" s="94" t="s">
        <v>112</v>
      </c>
      <c r="CU26" s="47"/>
      <c r="CV26" s="47"/>
      <c r="CW26" s="44"/>
      <c r="CX26" s="47"/>
      <c r="CY26" s="48"/>
      <c r="CZ26" s="158"/>
      <c r="DA26" s="160"/>
      <c r="DB26" s="85"/>
      <c r="DC26" s="85"/>
      <c r="DD26" s="49"/>
      <c r="DE26" s="55"/>
      <c r="DF26" s="50">
        <f>CV26*CZ26*DK2*DB26</f>
        <v>0</v>
      </c>
      <c r="DG26" s="50">
        <f>CV26*CZ26*DK2*DC26</f>
        <v>0</v>
      </c>
      <c r="DH26" s="50">
        <f>CV26*CY26*DK2*DD26</f>
        <v>0</v>
      </c>
      <c r="DI26" s="51">
        <f t="shared" ref="DI26" si="128">SUM(DF26:DH26)</f>
        <v>0</v>
      </c>
      <c r="DJ26" s="2"/>
      <c r="DK26" s="52">
        <f>DK25</f>
        <v>5.3076275663011145</v>
      </c>
      <c r="DL26" s="87">
        <f t="shared" si="111"/>
        <v>0</v>
      </c>
      <c r="DM26" s="87">
        <f t="shared" si="112"/>
        <v>0</v>
      </c>
      <c r="DN26" s="87">
        <f t="shared" si="113"/>
        <v>0</v>
      </c>
      <c r="DO26" s="88">
        <f t="shared" ref="DO26" si="129">SUM(DL26:DN26)</f>
        <v>0</v>
      </c>
      <c r="DP26" s="2"/>
      <c r="DQ26" s="46">
        <v>6</v>
      </c>
      <c r="DR26" s="94" t="s">
        <v>112</v>
      </c>
      <c r="DS26" s="47"/>
      <c r="DT26" s="47"/>
      <c r="DU26" s="44"/>
      <c r="DV26" s="47"/>
      <c r="DW26" s="48"/>
      <c r="DX26" s="158"/>
      <c r="DY26" s="160"/>
      <c r="DZ26" s="85"/>
      <c r="EA26" s="85"/>
      <c r="EB26" s="49"/>
      <c r="EC26" s="55"/>
      <c r="ED26" s="50">
        <f>DT26*DX26*EI2*DZ26</f>
        <v>0</v>
      </c>
      <c r="EE26" s="50">
        <f>DT26*DX26*EI2*EA26</f>
        <v>0</v>
      </c>
      <c r="EF26" s="50">
        <f>DT26*DW26*EI2*EB26</f>
        <v>0</v>
      </c>
      <c r="EG26" s="51">
        <f t="shared" ref="EG26" si="130">SUM(ED26:EF26)</f>
        <v>0</v>
      </c>
      <c r="EH26" s="2"/>
      <c r="EI26" s="52">
        <f>EI25</f>
        <v>5.3076275663011145</v>
      </c>
      <c r="EJ26" s="87">
        <f t="shared" si="114"/>
        <v>0</v>
      </c>
      <c r="EK26" s="87">
        <f t="shared" si="115"/>
        <v>0</v>
      </c>
      <c r="EL26" s="87">
        <f t="shared" si="116"/>
        <v>0</v>
      </c>
      <c r="EM26" s="88">
        <f t="shared" ref="EM26" si="131">SUM(EJ26:EL26)</f>
        <v>0</v>
      </c>
      <c r="EN26" s="2"/>
      <c r="EO26" s="46">
        <v>7</v>
      </c>
      <c r="EP26" s="94" t="s">
        <v>112</v>
      </c>
      <c r="EQ26" s="47"/>
      <c r="ER26" s="47"/>
      <c r="ES26" s="44"/>
      <c r="ET26" s="47"/>
      <c r="EU26" s="48"/>
      <c r="EV26" s="158"/>
      <c r="EW26" s="160"/>
      <c r="EX26" s="85"/>
      <c r="EY26" s="85"/>
      <c r="EZ26" s="49"/>
      <c r="FA26" s="55"/>
      <c r="FB26" s="50">
        <f>ER26*EV26*FG2*EX26</f>
        <v>0</v>
      </c>
      <c r="FC26" s="50">
        <f>ER26*EV26*FG2*EY26</f>
        <v>0</v>
      </c>
      <c r="FD26" s="50">
        <f>ER26*EU26*FG2*EZ26</f>
        <v>0</v>
      </c>
      <c r="FE26" s="51">
        <f t="shared" ref="FE26" si="132">SUM(FB26:FD26)</f>
        <v>0</v>
      </c>
      <c r="FF26" s="2"/>
      <c r="FG26" s="52">
        <f>FG25</f>
        <v>5.3076275663011145</v>
      </c>
      <c r="FH26" s="87">
        <f t="shared" si="117"/>
        <v>0</v>
      </c>
      <c r="FI26" s="87">
        <f t="shared" si="118"/>
        <v>0</v>
      </c>
      <c r="FJ26" s="87">
        <f t="shared" si="119"/>
        <v>0</v>
      </c>
      <c r="FK26" s="88">
        <f t="shared" ref="FK26" si="133">SUM(FH26:FJ26)</f>
        <v>0</v>
      </c>
      <c r="FL26" s="2"/>
    </row>
    <row r="27" spans="1:168" ht="5.0999999999999996" customHeight="1" x14ac:dyDescent="0.2">
      <c r="A27" s="2"/>
      <c r="B27" s="91"/>
      <c r="C27" s="2"/>
      <c r="D27" s="2"/>
      <c r="E27" s="44"/>
      <c r="F27" s="43"/>
      <c r="G27" s="2"/>
      <c r="H27" s="2"/>
      <c r="I27" s="44"/>
      <c r="J27" s="2"/>
      <c r="K27" s="2"/>
      <c r="L27" s="2"/>
      <c r="M27" s="2"/>
      <c r="N27" s="2"/>
      <c r="O27" s="2"/>
      <c r="P27" s="2"/>
      <c r="Q27" s="2"/>
      <c r="R27" s="2"/>
      <c r="S27" s="54"/>
      <c r="T27" s="2"/>
      <c r="U27" s="2"/>
      <c r="V27" s="2"/>
      <c r="W27" s="2"/>
      <c r="X27" s="2"/>
      <c r="Y27" s="2"/>
      <c r="Z27" s="91"/>
      <c r="AA27" s="2"/>
      <c r="AB27" s="2"/>
      <c r="AC27" s="44"/>
      <c r="AD27" s="43"/>
      <c r="AE27" s="2"/>
      <c r="AF27" s="2"/>
      <c r="AG27" s="44"/>
      <c r="AH27" s="2"/>
      <c r="AI27" s="2"/>
      <c r="AJ27" s="2"/>
      <c r="AK27" s="2"/>
      <c r="AL27" s="2"/>
      <c r="AM27" s="2"/>
      <c r="AN27" s="2"/>
      <c r="AO27" s="2"/>
      <c r="AP27" s="2"/>
      <c r="AQ27" s="54"/>
      <c r="AR27" s="2"/>
      <c r="AS27" s="2"/>
      <c r="AT27" s="2"/>
      <c r="AU27" s="2"/>
      <c r="AV27" s="2"/>
      <c r="AW27" s="2"/>
      <c r="AX27" s="91"/>
      <c r="AY27" s="2"/>
      <c r="AZ27" s="2"/>
      <c r="BA27" s="44"/>
      <c r="BB27" s="43"/>
      <c r="BC27" s="2"/>
      <c r="BD27" s="2"/>
      <c r="BE27" s="44"/>
      <c r="BF27" s="2"/>
      <c r="BG27" s="2"/>
      <c r="BH27" s="2"/>
      <c r="BI27" s="2"/>
      <c r="BJ27" s="2"/>
      <c r="BK27" s="2"/>
      <c r="BL27" s="2"/>
      <c r="BM27" s="2"/>
      <c r="BN27" s="2"/>
      <c r="BO27" s="54"/>
      <c r="BP27" s="2"/>
      <c r="BQ27" s="2"/>
      <c r="BR27" s="2"/>
      <c r="BS27" s="2"/>
      <c r="BT27" s="2"/>
      <c r="BU27" s="2"/>
      <c r="BV27" s="91"/>
      <c r="BW27" s="2"/>
      <c r="BX27" s="2"/>
      <c r="BY27" s="44"/>
      <c r="BZ27" s="43"/>
      <c r="CA27" s="2"/>
      <c r="CB27" s="2"/>
      <c r="CC27" s="44"/>
      <c r="CD27" s="2"/>
      <c r="CE27" s="2"/>
      <c r="CF27" s="2"/>
      <c r="CG27" s="2"/>
      <c r="CH27" s="2"/>
      <c r="CI27" s="2"/>
      <c r="CJ27" s="2"/>
      <c r="CK27" s="2"/>
      <c r="CL27" s="2"/>
      <c r="CM27" s="54"/>
      <c r="CN27" s="2"/>
      <c r="CO27" s="2"/>
      <c r="CP27" s="2"/>
      <c r="CQ27" s="2"/>
      <c r="CR27" s="2"/>
      <c r="CS27" s="2"/>
      <c r="CT27" s="91"/>
      <c r="CU27" s="2"/>
      <c r="CV27" s="2"/>
      <c r="CW27" s="44"/>
      <c r="CX27" s="43"/>
      <c r="CY27" s="2"/>
      <c r="CZ27" s="2"/>
      <c r="DA27" s="44"/>
      <c r="DB27" s="2"/>
      <c r="DC27" s="2"/>
      <c r="DD27" s="2"/>
      <c r="DE27" s="2"/>
      <c r="DF27" s="2"/>
      <c r="DG27" s="2"/>
      <c r="DH27" s="2"/>
      <c r="DI27" s="2"/>
      <c r="DJ27" s="2"/>
      <c r="DK27" s="54"/>
      <c r="DL27" s="2"/>
      <c r="DM27" s="2"/>
      <c r="DN27" s="2"/>
      <c r="DO27" s="2"/>
      <c r="DP27" s="2"/>
      <c r="DQ27" s="2"/>
      <c r="DR27" s="91"/>
      <c r="DS27" s="2"/>
      <c r="DT27" s="2"/>
      <c r="DU27" s="44"/>
      <c r="DV27" s="43"/>
      <c r="DW27" s="2"/>
      <c r="DX27" s="2"/>
      <c r="DY27" s="44"/>
      <c r="DZ27" s="2"/>
      <c r="EA27" s="2"/>
      <c r="EB27" s="2"/>
      <c r="EC27" s="2"/>
      <c r="ED27" s="2"/>
      <c r="EE27" s="2"/>
      <c r="EF27" s="2"/>
      <c r="EG27" s="2"/>
      <c r="EH27" s="2"/>
      <c r="EI27" s="54"/>
      <c r="EJ27" s="2"/>
      <c r="EK27" s="2"/>
      <c r="EL27" s="2"/>
      <c r="EM27" s="2"/>
      <c r="EN27" s="2"/>
      <c r="EO27" s="2"/>
      <c r="EP27" s="91"/>
      <c r="EQ27" s="2"/>
      <c r="ER27" s="2"/>
      <c r="ES27" s="44"/>
      <c r="ET27" s="43"/>
      <c r="EU27" s="2"/>
      <c r="EV27" s="2"/>
      <c r="EW27" s="44"/>
      <c r="EX27" s="2"/>
      <c r="EY27" s="2"/>
      <c r="EZ27" s="2"/>
      <c r="FA27" s="2"/>
      <c r="FB27" s="2"/>
      <c r="FC27" s="2"/>
      <c r="FD27" s="2"/>
      <c r="FE27" s="2"/>
      <c r="FF27" s="2"/>
      <c r="FG27" s="54"/>
      <c r="FH27" s="2"/>
      <c r="FI27" s="2"/>
      <c r="FJ27" s="2"/>
      <c r="FK27" s="2"/>
      <c r="FL27" s="2"/>
    </row>
    <row r="28" spans="1:168" ht="18" customHeight="1" x14ac:dyDescent="0.2">
      <c r="A28" s="2"/>
      <c r="B28" s="89" t="s">
        <v>52</v>
      </c>
      <c r="C28" s="78" t="s">
        <v>97</v>
      </c>
      <c r="D28" s="78" t="s">
        <v>98</v>
      </c>
      <c r="E28" s="79"/>
      <c r="F28" s="80" t="s">
        <v>29</v>
      </c>
      <c r="G28" s="78" t="s">
        <v>30</v>
      </c>
      <c r="H28" s="78" t="s">
        <v>31</v>
      </c>
      <c r="I28" s="81"/>
      <c r="J28" s="82" t="s">
        <v>32</v>
      </c>
      <c r="K28" s="82" t="s">
        <v>33</v>
      </c>
      <c r="L28" s="82" t="s">
        <v>34</v>
      </c>
      <c r="M28" s="53"/>
      <c r="N28" s="82" t="s">
        <v>35</v>
      </c>
      <c r="O28" s="82" t="s">
        <v>36</v>
      </c>
      <c r="P28" s="82" t="s">
        <v>37</v>
      </c>
      <c r="Q28" s="83" t="s">
        <v>38</v>
      </c>
      <c r="R28" s="2"/>
      <c r="S28" s="84" t="s">
        <v>39</v>
      </c>
      <c r="T28" s="82" t="s">
        <v>40</v>
      </c>
      <c r="U28" s="82" t="s">
        <v>41</v>
      </c>
      <c r="V28" s="82" t="s">
        <v>42</v>
      </c>
      <c r="W28" s="83" t="s">
        <v>43</v>
      </c>
      <c r="X28" s="2"/>
      <c r="Y28" s="2"/>
      <c r="Z28" s="89" t="s">
        <v>52</v>
      </c>
      <c r="AA28" s="78" t="s">
        <v>97</v>
      </c>
      <c r="AB28" s="78" t="s">
        <v>98</v>
      </c>
      <c r="AC28" s="79"/>
      <c r="AD28" s="80" t="s">
        <v>29</v>
      </c>
      <c r="AE28" s="78" t="s">
        <v>30</v>
      </c>
      <c r="AF28" s="78" t="s">
        <v>31</v>
      </c>
      <c r="AG28" s="81"/>
      <c r="AH28" s="82" t="s">
        <v>32</v>
      </c>
      <c r="AI28" s="82" t="s">
        <v>33</v>
      </c>
      <c r="AJ28" s="82" t="s">
        <v>34</v>
      </c>
      <c r="AK28" s="53"/>
      <c r="AL28" s="82" t="s">
        <v>35</v>
      </c>
      <c r="AM28" s="82" t="s">
        <v>36</v>
      </c>
      <c r="AN28" s="82" t="s">
        <v>37</v>
      </c>
      <c r="AO28" s="83" t="s">
        <v>38</v>
      </c>
      <c r="AP28" s="2"/>
      <c r="AQ28" s="84" t="s">
        <v>39</v>
      </c>
      <c r="AR28" s="82" t="s">
        <v>40</v>
      </c>
      <c r="AS28" s="82" t="s">
        <v>41</v>
      </c>
      <c r="AT28" s="82" t="s">
        <v>42</v>
      </c>
      <c r="AU28" s="83" t="s">
        <v>43</v>
      </c>
      <c r="AV28" s="2"/>
      <c r="AW28" s="2"/>
      <c r="AX28" s="89" t="s">
        <v>52</v>
      </c>
      <c r="AY28" s="78" t="s">
        <v>97</v>
      </c>
      <c r="AZ28" s="78" t="s">
        <v>98</v>
      </c>
      <c r="BA28" s="79"/>
      <c r="BB28" s="80" t="s">
        <v>29</v>
      </c>
      <c r="BC28" s="78" t="s">
        <v>30</v>
      </c>
      <c r="BD28" s="78" t="s">
        <v>31</v>
      </c>
      <c r="BE28" s="81"/>
      <c r="BF28" s="82" t="s">
        <v>32</v>
      </c>
      <c r="BG28" s="82" t="s">
        <v>33</v>
      </c>
      <c r="BH28" s="82" t="s">
        <v>34</v>
      </c>
      <c r="BI28" s="53"/>
      <c r="BJ28" s="82" t="s">
        <v>35</v>
      </c>
      <c r="BK28" s="82" t="s">
        <v>36</v>
      </c>
      <c r="BL28" s="82" t="s">
        <v>37</v>
      </c>
      <c r="BM28" s="83" t="s">
        <v>38</v>
      </c>
      <c r="BN28" s="2"/>
      <c r="BO28" s="84" t="s">
        <v>39</v>
      </c>
      <c r="BP28" s="82" t="s">
        <v>40</v>
      </c>
      <c r="BQ28" s="82" t="s">
        <v>41</v>
      </c>
      <c r="BR28" s="82" t="s">
        <v>42</v>
      </c>
      <c r="BS28" s="83" t="s">
        <v>43</v>
      </c>
      <c r="BT28" s="2"/>
      <c r="BU28" s="2"/>
      <c r="BV28" s="89" t="s">
        <v>52</v>
      </c>
      <c r="BW28" s="78" t="s">
        <v>97</v>
      </c>
      <c r="BX28" s="78" t="s">
        <v>98</v>
      </c>
      <c r="BY28" s="79"/>
      <c r="BZ28" s="80" t="s">
        <v>29</v>
      </c>
      <c r="CA28" s="78" t="s">
        <v>30</v>
      </c>
      <c r="CB28" s="78" t="s">
        <v>31</v>
      </c>
      <c r="CC28" s="81"/>
      <c r="CD28" s="82" t="s">
        <v>32</v>
      </c>
      <c r="CE28" s="82" t="s">
        <v>33</v>
      </c>
      <c r="CF28" s="82" t="s">
        <v>34</v>
      </c>
      <c r="CG28" s="53"/>
      <c r="CH28" s="82" t="s">
        <v>35</v>
      </c>
      <c r="CI28" s="82" t="s">
        <v>36</v>
      </c>
      <c r="CJ28" s="82" t="s">
        <v>37</v>
      </c>
      <c r="CK28" s="83" t="s">
        <v>38</v>
      </c>
      <c r="CL28" s="2"/>
      <c r="CM28" s="84" t="s">
        <v>39</v>
      </c>
      <c r="CN28" s="82" t="s">
        <v>40</v>
      </c>
      <c r="CO28" s="82" t="s">
        <v>41</v>
      </c>
      <c r="CP28" s="82" t="s">
        <v>42</v>
      </c>
      <c r="CQ28" s="83" t="s">
        <v>43</v>
      </c>
      <c r="CR28" s="2"/>
      <c r="CS28" s="2"/>
      <c r="CT28" s="89" t="s">
        <v>52</v>
      </c>
      <c r="CU28" s="78" t="s">
        <v>97</v>
      </c>
      <c r="CV28" s="78" t="s">
        <v>98</v>
      </c>
      <c r="CW28" s="79"/>
      <c r="CX28" s="80" t="s">
        <v>29</v>
      </c>
      <c r="CY28" s="78" t="s">
        <v>30</v>
      </c>
      <c r="CZ28" s="78" t="s">
        <v>31</v>
      </c>
      <c r="DA28" s="81"/>
      <c r="DB28" s="82" t="s">
        <v>32</v>
      </c>
      <c r="DC28" s="82" t="s">
        <v>33</v>
      </c>
      <c r="DD28" s="82" t="s">
        <v>34</v>
      </c>
      <c r="DE28" s="53"/>
      <c r="DF28" s="82" t="s">
        <v>35</v>
      </c>
      <c r="DG28" s="82" t="s">
        <v>36</v>
      </c>
      <c r="DH28" s="82" t="s">
        <v>37</v>
      </c>
      <c r="DI28" s="83" t="s">
        <v>38</v>
      </c>
      <c r="DJ28" s="2"/>
      <c r="DK28" s="84" t="s">
        <v>39</v>
      </c>
      <c r="DL28" s="82" t="s">
        <v>40</v>
      </c>
      <c r="DM28" s="82" t="s">
        <v>41</v>
      </c>
      <c r="DN28" s="82" t="s">
        <v>42</v>
      </c>
      <c r="DO28" s="83" t="s">
        <v>43</v>
      </c>
      <c r="DP28" s="2"/>
      <c r="DQ28" s="2"/>
      <c r="DR28" s="89" t="s">
        <v>52</v>
      </c>
      <c r="DS28" s="78" t="s">
        <v>97</v>
      </c>
      <c r="DT28" s="78" t="s">
        <v>98</v>
      </c>
      <c r="DU28" s="79"/>
      <c r="DV28" s="80" t="s">
        <v>29</v>
      </c>
      <c r="DW28" s="78" t="s">
        <v>30</v>
      </c>
      <c r="DX28" s="78" t="s">
        <v>31</v>
      </c>
      <c r="DY28" s="81"/>
      <c r="DZ28" s="82" t="s">
        <v>32</v>
      </c>
      <c r="EA28" s="82" t="s">
        <v>33</v>
      </c>
      <c r="EB28" s="82" t="s">
        <v>34</v>
      </c>
      <c r="EC28" s="53"/>
      <c r="ED28" s="82" t="s">
        <v>35</v>
      </c>
      <c r="EE28" s="82" t="s">
        <v>36</v>
      </c>
      <c r="EF28" s="82" t="s">
        <v>37</v>
      </c>
      <c r="EG28" s="83" t="s">
        <v>38</v>
      </c>
      <c r="EH28" s="2"/>
      <c r="EI28" s="84" t="s">
        <v>39</v>
      </c>
      <c r="EJ28" s="82" t="s">
        <v>40</v>
      </c>
      <c r="EK28" s="82" t="s">
        <v>41</v>
      </c>
      <c r="EL28" s="82" t="s">
        <v>42</v>
      </c>
      <c r="EM28" s="83" t="s">
        <v>43</v>
      </c>
      <c r="EN28" s="2"/>
      <c r="EO28" s="2"/>
      <c r="EP28" s="89" t="s">
        <v>52</v>
      </c>
      <c r="EQ28" s="78" t="s">
        <v>97</v>
      </c>
      <c r="ER28" s="78" t="s">
        <v>98</v>
      </c>
      <c r="ES28" s="79"/>
      <c r="ET28" s="80" t="s">
        <v>29</v>
      </c>
      <c r="EU28" s="78" t="s">
        <v>30</v>
      </c>
      <c r="EV28" s="78" t="s">
        <v>31</v>
      </c>
      <c r="EW28" s="81"/>
      <c r="EX28" s="82" t="s">
        <v>32</v>
      </c>
      <c r="EY28" s="82" t="s">
        <v>33</v>
      </c>
      <c r="EZ28" s="82" t="s">
        <v>34</v>
      </c>
      <c r="FA28" s="53"/>
      <c r="FB28" s="82" t="s">
        <v>35</v>
      </c>
      <c r="FC28" s="82" t="s">
        <v>36</v>
      </c>
      <c r="FD28" s="82" t="s">
        <v>37</v>
      </c>
      <c r="FE28" s="83" t="s">
        <v>38</v>
      </c>
      <c r="FF28" s="2"/>
      <c r="FG28" s="84" t="s">
        <v>39</v>
      </c>
      <c r="FH28" s="82" t="s">
        <v>40</v>
      </c>
      <c r="FI28" s="82" t="s">
        <v>41</v>
      </c>
      <c r="FJ28" s="82" t="s">
        <v>42</v>
      </c>
      <c r="FK28" s="83" t="s">
        <v>43</v>
      </c>
      <c r="FL28" s="2"/>
    </row>
    <row r="29" spans="1:168" ht="12.75" customHeight="1" x14ac:dyDescent="0.2">
      <c r="A29" s="46">
        <v>1</v>
      </c>
      <c r="B29" s="90" t="s">
        <v>53</v>
      </c>
      <c r="C29" s="47"/>
      <c r="D29" s="47"/>
      <c r="E29" s="44"/>
      <c r="F29" s="47"/>
      <c r="G29" s="48"/>
      <c r="H29" s="68"/>
      <c r="I29" s="154"/>
      <c r="J29" s="49"/>
      <c r="K29" s="49"/>
      <c r="L29" s="49"/>
      <c r="M29" s="55"/>
      <c r="N29" s="50">
        <f>D29*H29*S2*J29</f>
        <v>0</v>
      </c>
      <c r="O29" s="50">
        <f>D29*H29*S2*K29</f>
        <v>0</v>
      </c>
      <c r="P29" s="50">
        <f>D29*H29*S2*L29</f>
        <v>0</v>
      </c>
      <c r="Q29" s="51">
        <f>SUM(N29:P29)</f>
        <v>0</v>
      </c>
      <c r="R29" s="2"/>
      <c r="S29" s="52">
        <f>skupno!D13</f>
        <v>5.3076275663011145</v>
      </c>
      <c r="T29" s="87">
        <f t="shared" ref="T29" si="134">N29*S29</f>
        <v>0</v>
      </c>
      <c r="U29" s="87">
        <f t="shared" ref="U29" si="135">O29*S29</f>
        <v>0</v>
      </c>
      <c r="V29" s="87">
        <f t="shared" ref="V29" si="136">P29*S29</f>
        <v>0</v>
      </c>
      <c r="W29" s="88">
        <f>SUM(T29:V29)</f>
        <v>0</v>
      </c>
      <c r="X29" s="2"/>
      <c r="Y29" s="46">
        <v>2</v>
      </c>
      <c r="Z29" s="90" t="s">
        <v>53</v>
      </c>
      <c r="AA29" s="47"/>
      <c r="AB29" s="47"/>
      <c r="AC29" s="44"/>
      <c r="AD29" s="47"/>
      <c r="AE29" s="48"/>
      <c r="AF29" s="68"/>
      <c r="AG29" s="154"/>
      <c r="AH29" s="49"/>
      <c r="AI29" s="49"/>
      <c r="AJ29" s="49"/>
      <c r="AK29" s="55"/>
      <c r="AL29" s="50">
        <f>AB29*AF29*AQ2*AH29</f>
        <v>0</v>
      </c>
      <c r="AM29" s="50">
        <f>AB29*AF29*AQ2*AI29</f>
        <v>0</v>
      </c>
      <c r="AN29" s="50">
        <f>AB29*AF29*AQ2*AJ29</f>
        <v>0</v>
      </c>
      <c r="AO29" s="51">
        <f>SUM(AL29:AN29)</f>
        <v>0</v>
      </c>
      <c r="AP29" s="2"/>
      <c r="AQ29" s="52">
        <f>skupno!D13</f>
        <v>5.3076275663011145</v>
      </c>
      <c r="AR29" s="87">
        <f t="shared" ref="AR29" si="137">AL29*AQ29</f>
        <v>0</v>
      </c>
      <c r="AS29" s="87">
        <f t="shared" ref="AS29" si="138">AM29*AQ29</f>
        <v>0</v>
      </c>
      <c r="AT29" s="87">
        <f t="shared" ref="AT29" si="139">AN29*AQ29</f>
        <v>0</v>
      </c>
      <c r="AU29" s="88">
        <f>SUM(AR29:AT29)</f>
        <v>0</v>
      </c>
      <c r="AV29" s="2"/>
      <c r="AW29" s="46">
        <v>3</v>
      </c>
      <c r="AX29" s="90" t="s">
        <v>53</v>
      </c>
      <c r="AY29" s="47"/>
      <c r="AZ29" s="47"/>
      <c r="BA29" s="44"/>
      <c r="BB29" s="47"/>
      <c r="BC29" s="48"/>
      <c r="BD29" s="68"/>
      <c r="BE29" s="154"/>
      <c r="BF29" s="49"/>
      <c r="BG29" s="49"/>
      <c r="BH29" s="49"/>
      <c r="BI29" s="55"/>
      <c r="BJ29" s="50">
        <f>AZ29*BD29*BO2*BF29</f>
        <v>0</v>
      </c>
      <c r="BK29" s="50">
        <f>AZ29*BD29*BO2*BG29</f>
        <v>0</v>
      </c>
      <c r="BL29" s="50">
        <f>AZ29*BD29*BO2*BH29</f>
        <v>0</v>
      </c>
      <c r="BM29" s="51">
        <f>SUM(BJ29:BL29)</f>
        <v>0</v>
      </c>
      <c r="BN29" s="2"/>
      <c r="BO29" s="52">
        <f>skupno!D13</f>
        <v>5.3076275663011145</v>
      </c>
      <c r="BP29" s="87">
        <f t="shared" ref="BP29" si="140">BJ29*BO29</f>
        <v>0</v>
      </c>
      <c r="BQ29" s="87">
        <f t="shared" ref="BQ29" si="141">BK29*BO29</f>
        <v>0</v>
      </c>
      <c r="BR29" s="87">
        <f t="shared" ref="BR29" si="142">BL29*BO29</f>
        <v>0</v>
      </c>
      <c r="BS29" s="88">
        <f>SUM(BP29:BR29)</f>
        <v>0</v>
      </c>
      <c r="BT29" s="2"/>
      <c r="BU29" s="46">
        <v>4</v>
      </c>
      <c r="BV29" s="90" t="s">
        <v>53</v>
      </c>
      <c r="BW29" s="47"/>
      <c r="BX29" s="47"/>
      <c r="BY29" s="44"/>
      <c r="BZ29" s="47"/>
      <c r="CA29" s="48"/>
      <c r="CB29" s="68"/>
      <c r="CC29" s="154"/>
      <c r="CD29" s="49"/>
      <c r="CE29" s="49"/>
      <c r="CF29" s="49"/>
      <c r="CG29" s="55"/>
      <c r="CH29" s="50">
        <f>BX29*CB29*CM2*CD29</f>
        <v>0</v>
      </c>
      <c r="CI29" s="50">
        <f>BX29*CB29*CM2*CE29</f>
        <v>0</v>
      </c>
      <c r="CJ29" s="50">
        <f>BX29*CB29*CM2*CF29</f>
        <v>0</v>
      </c>
      <c r="CK29" s="51">
        <f>SUM(CH29:CJ29)</f>
        <v>0</v>
      </c>
      <c r="CL29" s="2"/>
      <c r="CM29" s="52">
        <f>skupno!D13</f>
        <v>5.3076275663011145</v>
      </c>
      <c r="CN29" s="87">
        <f t="shared" ref="CN29" si="143">CH29*CM29</f>
        <v>0</v>
      </c>
      <c r="CO29" s="87">
        <f t="shared" ref="CO29" si="144">CI29*CM29</f>
        <v>0</v>
      </c>
      <c r="CP29" s="87">
        <f t="shared" ref="CP29" si="145">CJ29*CM29</f>
        <v>0</v>
      </c>
      <c r="CQ29" s="88">
        <f>SUM(CN29:CP29)</f>
        <v>0</v>
      </c>
      <c r="CR29" s="2"/>
      <c r="CS29" s="46">
        <v>5</v>
      </c>
      <c r="CT29" s="90" t="s">
        <v>53</v>
      </c>
      <c r="CU29" s="47"/>
      <c r="CV29" s="47"/>
      <c r="CW29" s="44"/>
      <c r="CX29" s="47"/>
      <c r="CY29" s="48"/>
      <c r="CZ29" s="68"/>
      <c r="DA29" s="154"/>
      <c r="DB29" s="49"/>
      <c r="DC29" s="49"/>
      <c r="DD29" s="49"/>
      <c r="DE29" s="55"/>
      <c r="DF29" s="50">
        <f>CV29*CZ29*DK2*DB29</f>
        <v>0</v>
      </c>
      <c r="DG29" s="50">
        <f>CV29*CZ29*DK2*DC29</f>
        <v>0</v>
      </c>
      <c r="DH29" s="50">
        <f>CV29*CZ29*DK2*DD29</f>
        <v>0</v>
      </c>
      <c r="DI29" s="51">
        <f>SUM(DF29:DH29)</f>
        <v>0</v>
      </c>
      <c r="DJ29" s="2"/>
      <c r="DK29" s="52">
        <f>skupno!D13</f>
        <v>5.3076275663011145</v>
      </c>
      <c r="DL29" s="87">
        <f t="shared" ref="DL29" si="146">DF29*DK29</f>
        <v>0</v>
      </c>
      <c r="DM29" s="87">
        <f t="shared" ref="DM29" si="147">DG29*DK29</f>
        <v>0</v>
      </c>
      <c r="DN29" s="87">
        <f t="shared" ref="DN29" si="148">DH29*DK29</f>
        <v>0</v>
      </c>
      <c r="DO29" s="88">
        <f>SUM(DL29:DN29)</f>
        <v>0</v>
      </c>
      <c r="DP29" s="2"/>
      <c r="DQ29" s="46"/>
      <c r="DR29" s="90" t="s">
        <v>53</v>
      </c>
      <c r="DS29" s="47">
        <v>20</v>
      </c>
      <c r="DT29" s="47">
        <v>60</v>
      </c>
      <c r="DU29" s="44"/>
      <c r="DV29" s="47">
        <v>1</v>
      </c>
      <c r="DW29" s="48">
        <v>20</v>
      </c>
      <c r="DX29" s="68">
        <v>1</v>
      </c>
      <c r="DY29" s="154"/>
      <c r="DZ29" s="49">
        <v>0.5</v>
      </c>
      <c r="EA29" s="49">
        <v>1</v>
      </c>
      <c r="EB29" s="49"/>
      <c r="EC29" s="55"/>
      <c r="ED29" s="50">
        <f>DT29*DX29*EI2*DZ29</f>
        <v>30</v>
      </c>
      <c r="EE29" s="50">
        <f>DT29*DX29*EI2*EA29</f>
        <v>60</v>
      </c>
      <c r="EF29" s="50">
        <f>DT29*DX29*EI2*EB29</f>
        <v>0</v>
      </c>
      <c r="EG29" s="51">
        <f>SUM(ED29:EF29)</f>
        <v>90</v>
      </c>
      <c r="EH29" s="2"/>
      <c r="EI29" s="52">
        <f>skupno!D13</f>
        <v>5.3076275663011145</v>
      </c>
      <c r="EJ29" s="87">
        <f t="shared" ref="EJ29" si="149">ED29*EI29</f>
        <v>159.22882698903345</v>
      </c>
      <c r="EK29" s="87">
        <f t="shared" ref="EK29" si="150">EE29*EI29</f>
        <v>318.4576539780669</v>
      </c>
      <c r="EL29" s="87">
        <f t="shared" ref="EL29" si="151">EF29*EI29</f>
        <v>0</v>
      </c>
      <c r="EM29" s="88">
        <f>SUM(EJ29:EL29)</f>
        <v>477.68648096710035</v>
      </c>
      <c r="EN29" s="2"/>
      <c r="EO29" s="46">
        <v>7</v>
      </c>
      <c r="EP29" s="90" t="s">
        <v>53</v>
      </c>
      <c r="EQ29" s="47"/>
      <c r="ER29" s="47"/>
      <c r="ES29" s="44"/>
      <c r="ET29" s="47"/>
      <c r="EU29" s="48"/>
      <c r="EV29" s="68"/>
      <c r="EW29" s="154"/>
      <c r="EX29" s="49"/>
      <c r="EY29" s="49"/>
      <c r="EZ29" s="49"/>
      <c r="FA29" s="55"/>
      <c r="FB29" s="50">
        <f>ER29*EV29*FG2*EX29</f>
        <v>0</v>
      </c>
      <c r="FC29" s="50">
        <f>ER29*EV29*FG2*EY29</f>
        <v>0</v>
      </c>
      <c r="FD29" s="50">
        <f>ER29*EV29*FG2*EZ29</f>
        <v>0</v>
      </c>
      <c r="FE29" s="51">
        <f>SUM(FB29:FD29)</f>
        <v>0</v>
      </c>
      <c r="FF29" s="2"/>
      <c r="FG29" s="52">
        <f>skupno!D13</f>
        <v>5.3076275663011145</v>
      </c>
      <c r="FH29" s="87">
        <f t="shared" ref="FH29" si="152">FB29*FG29</f>
        <v>0</v>
      </c>
      <c r="FI29" s="87">
        <f t="shared" ref="FI29" si="153">FC29*FG29</f>
        <v>0</v>
      </c>
      <c r="FJ29" s="87">
        <f t="shared" ref="FJ29" si="154">FD29*FG29</f>
        <v>0</v>
      </c>
      <c r="FK29" s="88">
        <f>SUM(FH29:FJ29)</f>
        <v>0</v>
      </c>
      <c r="FL29" s="2"/>
    </row>
    <row r="30" spans="1:168" ht="5.0999999999999996" customHeight="1" x14ac:dyDescent="0.2">
      <c r="A30" s="2"/>
      <c r="B30" s="91"/>
      <c r="C30" s="2"/>
      <c r="D30" s="2"/>
      <c r="E30" s="44"/>
      <c r="F30" s="43"/>
      <c r="G30" s="2"/>
      <c r="H30" s="2"/>
      <c r="I30" s="44"/>
      <c r="J30" s="2"/>
      <c r="K30" s="2"/>
      <c r="L30" s="2"/>
      <c r="M30" s="2"/>
      <c r="N30" s="2"/>
      <c r="O30" s="2"/>
      <c r="P30" s="2"/>
      <c r="Q30" s="2"/>
      <c r="R30" s="2"/>
      <c r="S30" s="54"/>
      <c r="T30" s="2"/>
      <c r="U30" s="2"/>
      <c r="V30" s="2"/>
      <c r="W30" s="2"/>
      <c r="X30" s="2"/>
      <c r="Y30" s="2"/>
      <c r="Z30" s="91"/>
      <c r="AA30" s="2"/>
      <c r="AB30" s="2"/>
      <c r="AC30" s="44"/>
      <c r="AD30" s="43"/>
      <c r="AE30" s="2"/>
      <c r="AF30" s="2"/>
      <c r="AG30" s="44"/>
      <c r="AH30" s="2"/>
      <c r="AI30" s="2"/>
      <c r="AJ30" s="2"/>
      <c r="AK30" s="2"/>
      <c r="AL30" s="2"/>
      <c r="AM30" s="2"/>
      <c r="AN30" s="2"/>
      <c r="AO30" s="2"/>
      <c r="AP30" s="2"/>
      <c r="AQ30" s="54"/>
      <c r="AR30" s="2"/>
      <c r="AS30" s="2"/>
      <c r="AT30" s="2"/>
      <c r="AU30" s="2"/>
      <c r="AV30" s="2"/>
      <c r="AW30" s="2"/>
      <c r="AX30" s="91"/>
      <c r="AY30" s="2"/>
      <c r="AZ30" s="2"/>
      <c r="BA30" s="44"/>
      <c r="BB30" s="43"/>
      <c r="BC30" s="2"/>
      <c r="BD30" s="2"/>
      <c r="BE30" s="44"/>
      <c r="BF30" s="2"/>
      <c r="BG30" s="2"/>
      <c r="BH30" s="2"/>
      <c r="BI30" s="2"/>
      <c r="BJ30" s="2"/>
      <c r="BK30" s="2"/>
      <c r="BL30" s="2"/>
      <c r="BM30" s="2"/>
      <c r="BN30" s="2"/>
      <c r="BO30" s="54"/>
      <c r="BP30" s="2"/>
      <c r="BQ30" s="2"/>
      <c r="BR30" s="2"/>
      <c r="BS30" s="2"/>
      <c r="BT30" s="2"/>
      <c r="BU30" s="2"/>
      <c r="BV30" s="91"/>
      <c r="BW30" s="2"/>
      <c r="BX30" s="2"/>
      <c r="BY30" s="44"/>
      <c r="BZ30" s="43"/>
      <c r="CA30" s="2"/>
      <c r="CB30" s="2"/>
      <c r="CC30" s="44"/>
      <c r="CD30" s="2"/>
      <c r="CE30" s="2"/>
      <c r="CF30" s="2"/>
      <c r="CG30" s="2"/>
      <c r="CH30" s="2"/>
      <c r="CI30" s="2"/>
      <c r="CJ30" s="2"/>
      <c r="CK30" s="2"/>
      <c r="CL30" s="2"/>
      <c r="CM30" s="54"/>
      <c r="CN30" s="2"/>
      <c r="CO30" s="2"/>
      <c r="CP30" s="2"/>
      <c r="CQ30" s="2"/>
      <c r="CR30" s="2"/>
      <c r="CS30" s="2"/>
      <c r="CT30" s="91"/>
      <c r="CU30" s="2"/>
      <c r="CV30" s="2"/>
      <c r="CW30" s="44"/>
      <c r="CX30" s="43"/>
      <c r="CY30" s="2"/>
      <c r="CZ30" s="2"/>
      <c r="DA30" s="44"/>
      <c r="DB30" s="2"/>
      <c r="DC30" s="2"/>
      <c r="DD30" s="2"/>
      <c r="DE30" s="2"/>
      <c r="DF30" s="2"/>
      <c r="DG30" s="2"/>
      <c r="DH30" s="2"/>
      <c r="DI30" s="2"/>
      <c r="DJ30" s="2"/>
      <c r="DK30" s="54"/>
      <c r="DL30" s="2"/>
      <c r="DM30" s="2"/>
      <c r="DN30" s="2"/>
      <c r="DO30" s="2"/>
      <c r="DP30" s="2"/>
      <c r="DQ30" s="2"/>
      <c r="DR30" s="91"/>
      <c r="DS30" s="2"/>
      <c r="DT30" s="2"/>
      <c r="DU30" s="44"/>
      <c r="DV30" s="43"/>
      <c r="DW30" s="2"/>
      <c r="DX30" s="2"/>
      <c r="DY30" s="44"/>
      <c r="DZ30" s="2"/>
      <c r="EA30" s="2"/>
      <c r="EB30" s="2"/>
      <c r="EC30" s="2"/>
      <c r="ED30" s="2"/>
      <c r="EE30" s="2"/>
      <c r="EF30" s="2"/>
      <c r="EG30" s="2"/>
      <c r="EH30" s="2"/>
      <c r="EI30" s="54"/>
      <c r="EJ30" s="2"/>
      <c r="EK30" s="2"/>
      <c r="EL30" s="2"/>
      <c r="EM30" s="2"/>
      <c r="EN30" s="2"/>
      <c r="EO30" s="2"/>
      <c r="EP30" s="91"/>
      <c r="EQ30" s="2"/>
      <c r="ER30" s="2"/>
      <c r="ES30" s="44"/>
      <c r="ET30" s="43"/>
      <c r="EU30" s="2"/>
      <c r="EV30" s="2"/>
      <c r="EW30" s="44"/>
      <c r="EX30" s="2"/>
      <c r="EY30" s="2"/>
      <c r="EZ30" s="2"/>
      <c r="FA30" s="2"/>
      <c r="FB30" s="2"/>
      <c r="FC30" s="2"/>
      <c r="FD30" s="2"/>
      <c r="FE30" s="2"/>
      <c r="FF30" s="2"/>
      <c r="FG30" s="54"/>
      <c r="FH30" s="2"/>
      <c r="FI30" s="2"/>
      <c r="FJ30" s="2"/>
      <c r="FK30" s="2"/>
      <c r="FL30" s="2"/>
    </row>
    <row r="31" spans="1:168" ht="18" customHeight="1" x14ac:dyDescent="0.2">
      <c r="A31" s="2"/>
      <c r="B31" s="89" t="s">
        <v>54</v>
      </c>
      <c r="C31" s="78" t="s">
        <v>97</v>
      </c>
      <c r="D31" s="78" t="s">
        <v>98</v>
      </c>
      <c r="E31" s="79"/>
      <c r="F31" s="80" t="s">
        <v>29</v>
      </c>
      <c r="G31" s="78" t="s">
        <v>30</v>
      </c>
      <c r="H31" s="78" t="s">
        <v>31</v>
      </c>
      <c r="I31" s="81"/>
      <c r="J31" s="82" t="s">
        <v>32</v>
      </c>
      <c r="K31" s="82" t="s">
        <v>33</v>
      </c>
      <c r="L31" s="82" t="s">
        <v>34</v>
      </c>
      <c r="M31" s="53"/>
      <c r="N31" s="82" t="s">
        <v>35</v>
      </c>
      <c r="O31" s="82" t="s">
        <v>36</v>
      </c>
      <c r="P31" s="82" t="s">
        <v>37</v>
      </c>
      <c r="Q31" s="83" t="s">
        <v>38</v>
      </c>
      <c r="R31" s="2"/>
      <c r="S31" s="84" t="s">
        <v>39</v>
      </c>
      <c r="T31" s="82" t="s">
        <v>40</v>
      </c>
      <c r="U31" s="82" t="s">
        <v>41</v>
      </c>
      <c r="V31" s="82" t="s">
        <v>42</v>
      </c>
      <c r="W31" s="83" t="s">
        <v>43</v>
      </c>
      <c r="X31" s="2"/>
      <c r="Y31" s="2"/>
      <c r="Z31" s="89" t="s">
        <v>54</v>
      </c>
      <c r="AA31" s="78" t="s">
        <v>97</v>
      </c>
      <c r="AB31" s="78" t="s">
        <v>98</v>
      </c>
      <c r="AC31" s="79"/>
      <c r="AD31" s="80" t="s">
        <v>29</v>
      </c>
      <c r="AE31" s="78" t="s">
        <v>30</v>
      </c>
      <c r="AF31" s="78" t="s">
        <v>31</v>
      </c>
      <c r="AG31" s="81"/>
      <c r="AH31" s="82" t="s">
        <v>32</v>
      </c>
      <c r="AI31" s="82" t="s">
        <v>33</v>
      </c>
      <c r="AJ31" s="82" t="s">
        <v>34</v>
      </c>
      <c r="AK31" s="53"/>
      <c r="AL31" s="82" t="s">
        <v>35</v>
      </c>
      <c r="AM31" s="82" t="s">
        <v>36</v>
      </c>
      <c r="AN31" s="82" t="s">
        <v>37</v>
      </c>
      <c r="AO31" s="83" t="s">
        <v>38</v>
      </c>
      <c r="AP31" s="2"/>
      <c r="AQ31" s="84" t="s">
        <v>39</v>
      </c>
      <c r="AR31" s="82" t="s">
        <v>40</v>
      </c>
      <c r="AS31" s="82" t="s">
        <v>41</v>
      </c>
      <c r="AT31" s="82" t="s">
        <v>42</v>
      </c>
      <c r="AU31" s="83" t="s">
        <v>43</v>
      </c>
      <c r="AV31" s="2"/>
      <c r="AW31" s="2"/>
      <c r="AX31" s="89" t="s">
        <v>54</v>
      </c>
      <c r="AY31" s="78" t="s">
        <v>97</v>
      </c>
      <c r="AZ31" s="78" t="s">
        <v>98</v>
      </c>
      <c r="BA31" s="79"/>
      <c r="BB31" s="80" t="s">
        <v>29</v>
      </c>
      <c r="BC31" s="78" t="s">
        <v>30</v>
      </c>
      <c r="BD31" s="78" t="s">
        <v>31</v>
      </c>
      <c r="BE31" s="81"/>
      <c r="BF31" s="82" t="s">
        <v>32</v>
      </c>
      <c r="BG31" s="82" t="s">
        <v>33</v>
      </c>
      <c r="BH31" s="82" t="s">
        <v>34</v>
      </c>
      <c r="BI31" s="53"/>
      <c r="BJ31" s="82" t="s">
        <v>35</v>
      </c>
      <c r="BK31" s="82" t="s">
        <v>36</v>
      </c>
      <c r="BL31" s="82" t="s">
        <v>37</v>
      </c>
      <c r="BM31" s="83" t="s">
        <v>38</v>
      </c>
      <c r="BN31" s="2"/>
      <c r="BO31" s="84" t="s">
        <v>39</v>
      </c>
      <c r="BP31" s="82" t="s">
        <v>40</v>
      </c>
      <c r="BQ31" s="82" t="s">
        <v>41</v>
      </c>
      <c r="BR31" s="82" t="s">
        <v>42</v>
      </c>
      <c r="BS31" s="83" t="s">
        <v>43</v>
      </c>
      <c r="BT31" s="2"/>
      <c r="BU31" s="2"/>
      <c r="BV31" s="89" t="s">
        <v>54</v>
      </c>
      <c r="BW31" s="78" t="s">
        <v>97</v>
      </c>
      <c r="BX31" s="78" t="s">
        <v>98</v>
      </c>
      <c r="BY31" s="79"/>
      <c r="BZ31" s="80" t="s">
        <v>29</v>
      </c>
      <c r="CA31" s="78" t="s">
        <v>30</v>
      </c>
      <c r="CB31" s="78" t="s">
        <v>31</v>
      </c>
      <c r="CC31" s="81"/>
      <c r="CD31" s="82" t="s">
        <v>32</v>
      </c>
      <c r="CE31" s="82" t="s">
        <v>33</v>
      </c>
      <c r="CF31" s="82" t="s">
        <v>34</v>
      </c>
      <c r="CG31" s="53"/>
      <c r="CH31" s="82" t="s">
        <v>35</v>
      </c>
      <c r="CI31" s="82" t="s">
        <v>36</v>
      </c>
      <c r="CJ31" s="82" t="s">
        <v>37</v>
      </c>
      <c r="CK31" s="83" t="s">
        <v>38</v>
      </c>
      <c r="CL31" s="2"/>
      <c r="CM31" s="84" t="s">
        <v>39</v>
      </c>
      <c r="CN31" s="82" t="s">
        <v>40</v>
      </c>
      <c r="CO31" s="82" t="s">
        <v>41</v>
      </c>
      <c r="CP31" s="82" t="s">
        <v>42</v>
      </c>
      <c r="CQ31" s="83" t="s">
        <v>43</v>
      </c>
      <c r="CR31" s="2"/>
      <c r="CS31" s="2"/>
      <c r="CT31" s="89" t="s">
        <v>54</v>
      </c>
      <c r="CU31" s="78" t="s">
        <v>97</v>
      </c>
      <c r="CV31" s="78" t="s">
        <v>98</v>
      </c>
      <c r="CW31" s="79"/>
      <c r="CX31" s="80" t="s">
        <v>29</v>
      </c>
      <c r="CY31" s="78" t="s">
        <v>30</v>
      </c>
      <c r="CZ31" s="78" t="s">
        <v>31</v>
      </c>
      <c r="DA31" s="81"/>
      <c r="DB31" s="82" t="s">
        <v>32</v>
      </c>
      <c r="DC31" s="82" t="s">
        <v>33</v>
      </c>
      <c r="DD31" s="82" t="s">
        <v>34</v>
      </c>
      <c r="DE31" s="53"/>
      <c r="DF31" s="82" t="s">
        <v>35</v>
      </c>
      <c r="DG31" s="82" t="s">
        <v>36</v>
      </c>
      <c r="DH31" s="82" t="s">
        <v>37</v>
      </c>
      <c r="DI31" s="83" t="s">
        <v>38</v>
      </c>
      <c r="DJ31" s="2"/>
      <c r="DK31" s="84" t="s">
        <v>39</v>
      </c>
      <c r="DL31" s="82" t="s">
        <v>40</v>
      </c>
      <c r="DM31" s="82" t="s">
        <v>41</v>
      </c>
      <c r="DN31" s="82" t="s">
        <v>42</v>
      </c>
      <c r="DO31" s="83" t="s">
        <v>43</v>
      </c>
      <c r="DP31" s="2"/>
      <c r="DQ31" s="2"/>
      <c r="DR31" s="89" t="s">
        <v>54</v>
      </c>
      <c r="DS31" s="78" t="s">
        <v>97</v>
      </c>
      <c r="DT31" s="78" t="s">
        <v>98</v>
      </c>
      <c r="DU31" s="79"/>
      <c r="DV31" s="80" t="s">
        <v>29</v>
      </c>
      <c r="DW31" s="78" t="s">
        <v>30</v>
      </c>
      <c r="DX31" s="78" t="s">
        <v>31</v>
      </c>
      <c r="DY31" s="81"/>
      <c r="DZ31" s="82" t="s">
        <v>32</v>
      </c>
      <c r="EA31" s="82" t="s">
        <v>33</v>
      </c>
      <c r="EB31" s="82" t="s">
        <v>34</v>
      </c>
      <c r="EC31" s="53"/>
      <c r="ED31" s="82" t="s">
        <v>35</v>
      </c>
      <c r="EE31" s="82" t="s">
        <v>36</v>
      </c>
      <c r="EF31" s="82" t="s">
        <v>37</v>
      </c>
      <c r="EG31" s="83" t="s">
        <v>38</v>
      </c>
      <c r="EH31" s="2"/>
      <c r="EI31" s="84" t="s">
        <v>39</v>
      </c>
      <c r="EJ31" s="82" t="s">
        <v>40</v>
      </c>
      <c r="EK31" s="82" t="s">
        <v>41</v>
      </c>
      <c r="EL31" s="82" t="s">
        <v>42</v>
      </c>
      <c r="EM31" s="83" t="s">
        <v>43</v>
      </c>
      <c r="EN31" s="2"/>
      <c r="EO31" s="2"/>
      <c r="EP31" s="89" t="s">
        <v>54</v>
      </c>
      <c r="EQ31" s="78" t="s">
        <v>97</v>
      </c>
      <c r="ER31" s="78" t="s">
        <v>98</v>
      </c>
      <c r="ES31" s="79"/>
      <c r="ET31" s="80" t="s">
        <v>29</v>
      </c>
      <c r="EU31" s="78" t="s">
        <v>30</v>
      </c>
      <c r="EV31" s="78" t="s">
        <v>31</v>
      </c>
      <c r="EW31" s="81"/>
      <c r="EX31" s="82" t="s">
        <v>32</v>
      </c>
      <c r="EY31" s="82" t="s">
        <v>33</v>
      </c>
      <c r="EZ31" s="82" t="s">
        <v>34</v>
      </c>
      <c r="FA31" s="53"/>
      <c r="FB31" s="82" t="s">
        <v>35</v>
      </c>
      <c r="FC31" s="82" t="s">
        <v>36</v>
      </c>
      <c r="FD31" s="82" t="s">
        <v>37</v>
      </c>
      <c r="FE31" s="83" t="s">
        <v>38</v>
      </c>
      <c r="FF31" s="2"/>
      <c r="FG31" s="84" t="s">
        <v>39</v>
      </c>
      <c r="FH31" s="82" t="s">
        <v>40</v>
      </c>
      <c r="FI31" s="82" t="s">
        <v>41</v>
      </c>
      <c r="FJ31" s="82" t="s">
        <v>42</v>
      </c>
      <c r="FK31" s="83" t="s">
        <v>43</v>
      </c>
      <c r="FL31" s="2"/>
    </row>
    <row r="32" spans="1:168" ht="12.75" customHeight="1" x14ac:dyDescent="0.2">
      <c r="A32" s="46">
        <v>1</v>
      </c>
      <c r="B32" s="90" t="s">
        <v>110</v>
      </c>
      <c r="C32" s="47"/>
      <c r="D32" s="47"/>
      <c r="E32" s="44"/>
      <c r="F32" s="47"/>
      <c r="G32" s="48"/>
      <c r="H32" s="68"/>
      <c r="I32" s="154"/>
      <c r="J32" s="49"/>
      <c r="K32" s="49"/>
      <c r="L32" s="49"/>
      <c r="M32" s="55"/>
      <c r="N32" s="50">
        <f>D32*H32*S2*J32</f>
        <v>0</v>
      </c>
      <c r="O32" s="50">
        <f>D32*H32*S2*K32</f>
        <v>0</v>
      </c>
      <c r="P32" s="50">
        <f>D32*H32*S2*L32</f>
        <v>0</v>
      </c>
      <c r="Q32" s="51">
        <f>SUM(N32:P32)</f>
        <v>0</v>
      </c>
      <c r="R32" s="2"/>
      <c r="S32" s="52">
        <f>skupno!D14</f>
        <v>5.3076275663011145</v>
      </c>
      <c r="T32" s="87">
        <f t="shared" ref="T32" si="155">N32*S32</f>
        <v>0</v>
      </c>
      <c r="U32" s="87">
        <f t="shared" ref="U32" si="156">O32*S32</f>
        <v>0</v>
      </c>
      <c r="V32" s="87">
        <f t="shared" ref="V32" si="157">P32*S32</f>
        <v>0</v>
      </c>
      <c r="W32" s="88">
        <f>SUM(T32:V32)</f>
        <v>0</v>
      </c>
      <c r="X32" s="2"/>
      <c r="Y32" s="46">
        <v>2</v>
      </c>
      <c r="Z32" s="90" t="s">
        <v>110</v>
      </c>
      <c r="AA32" s="47"/>
      <c r="AB32" s="47"/>
      <c r="AC32" s="44"/>
      <c r="AD32" s="47"/>
      <c r="AE32" s="48"/>
      <c r="AF32" s="68"/>
      <c r="AG32" s="154"/>
      <c r="AH32" s="49"/>
      <c r="AI32" s="49"/>
      <c r="AJ32" s="49"/>
      <c r="AK32" s="55"/>
      <c r="AL32" s="50">
        <f>AB32*AF32*AQ2*AH32</f>
        <v>0</v>
      </c>
      <c r="AM32" s="50">
        <f>AB32*AF32*AQ2*AI32</f>
        <v>0</v>
      </c>
      <c r="AN32" s="50">
        <f>AB32*AF32*AQ2*AJ32</f>
        <v>0</v>
      </c>
      <c r="AO32" s="51">
        <f>SUM(AL32:AN32)</f>
        <v>0</v>
      </c>
      <c r="AP32" s="2"/>
      <c r="AQ32" s="52">
        <f>skupno!D14</f>
        <v>5.3076275663011145</v>
      </c>
      <c r="AR32" s="87">
        <f t="shared" ref="AR32" si="158">AL32*AQ32</f>
        <v>0</v>
      </c>
      <c r="AS32" s="87">
        <f t="shared" ref="AS32" si="159">AM32*AQ32</f>
        <v>0</v>
      </c>
      <c r="AT32" s="87">
        <f t="shared" ref="AT32" si="160">AN32*AQ32</f>
        <v>0</v>
      </c>
      <c r="AU32" s="88">
        <f>SUM(AR32:AT32)</f>
        <v>0</v>
      </c>
      <c r="AV32" s="2"/>
      <c r="AW32" s="46">
        <v>3</v>
      </c>
      <c r="AX32" s="90" t="s">
        <v>110</v>
      </c>
      <c r="AY32" s="47"/>
      <c r="AZ32" s="47"/>
      <c r="BA32" s="44"/>
      <c r="BB32" s="47"/>
      <c r="BC32" s="48"/>
      <c r="BD32" s="68"/>
      <c r="BE32" s="154"/>
      <c r="BF32" s="49"/>
      <c r="BG32" s="49"/>
      <c r="BH32" s="49"/>
      <c r="BI32" s="55"/>
      <c r="BJ32" s="50">
        <f>AZ32*BD32*BO2*BF32</f>
        <v>0</v>
      </c>
      <c r="BK32" s="50">
        <f>AZ32*BD32*BO2*BG32</f>
        <v>0</v>
      </c>
      <c r="BL32" s="50">
        <f>AZ32*BD32*BO2*BH32</f>
        <v>0</v>
      </c>
      <c r="BM32" s="51">
        <f>SUM(BJ32:BL32)</f>
        <v>0</v>
      </c>
      <c r="BN32" s="2"/>
      <c r="BO32" s="52">
        <f>skupno!D14</f>
        <v>5.3076275663011145</v>
      </c>
      <c r="BP32" s="87">
        <f t="shared" ref="BP32" si="161">BJ32*BO32</f>
        <v>0</v>
      </c>
      <c r="BQ32" s="87">
        <f t="shared" ref="BQ32" si="162">BK32*BO32</f>
        <v>0</v>
      </c>
      <c r="BR32" s="87">
        <f t="shared" ref="BR32" si="163">BL32*BO32</f>
        <v>0</v>
      </c>
      <c r="BS32" s="88">
        <f>SUM(BP32:BR32)</f>
        <v>0</v>
      </c>
      <c r="BT32" s="2"/>
      <c r="BU32" s="46">
        <v>4</v>
      </c>
      <c r="BV32" s="90" t="s">
        <v>110</v>
      </c>
      <c r="BW32" s="47"/>
      <c r="BX32" s="47"/>
      <c r="BY32" s="44"/>
      <c r="BZ32" s="47"/>
      <c r="CA32" s="48"/>
      <c r="CB32" s="68"/>
      <c r="CC32" s="154"/>
      <c r="CD32" s="49"/>
      <c r="CE32" s="49"/>
      <c r="CF32" s="49"/>
      <c r="CG32" s="55"/>
      <c r="CH32" s="50">
        <f>BX32*CB32*CM2*CD32</f>
        <v>0</v>
      </c>
      <c r="CI32" s="50">
        <f>BX32*CB32*CM2*CE32</f>
        <v>0</v>
      </c>
      <c r="CJ32" s="50">
        <f>BX32*CB32*CM2*CF32</f>
        <v>0</v>
      </c>
      <c r="CK32" s="51">
        <f>SUM(CH32:CJ32)</f>
        <v>0</v>
      </c>
      <c r="CL32" s="2"/>
      <c r="CM32" s="52">
        <f>skupno!D14</f>
        <v>5.3076275663011145</v>
      </c>
      <c r="CN32" s="87">
        <f t="shared" ref="CN32" si="164">CH32*CM32</f>
        <v>0</v>
      </c>
      <c r="CO32" s="87">
        <f t="shared" ref="CO32" si="165">CI32*CM32</f>
        <v>0</v>
      </c>
      <c r="CP32" s="87">
        <f t="shared" ref="CP32" si="166">CJ32*CM32</f>
        <v>0</v>
      </c>
      <c r="CQ32" s="88">
        <f>SUM(CN32:CP32)</f>
        <v>0</v>
      </c>
      <c r="CR32" s="2"/>
      <c r="CS32" s="46">
        <v>5</v>
      </c>
      <c r="CT32" s="90" t="s">
        <v>110</v>
      </c>
      <c r="CU32" s="47"/>
      <c r="CV32" s="47"/>
      <c r="CW32" s="44"/>
      <c r="CX32" s="47"/>
      <c r="CY32" s="48"/>
      <c r="CZ32" s="68"/>
      <c r="DA32" s="154"/>
      <c r="DB32" s="49"/>
      <c r="DC32" s="49"/>
      <c r="DD32" s="49"/>
      <c r="DE32" s="55"/>
      <c r="DF32" s="50">
        <f>CV32*CZ32*DK2*DB32</f>
        <v>0</v>
      </c>
      <c r="DG32" s="50">
        <f>CV32*CZ32*DK2*DC32</f>
        <v>0</v>
      </c>
      <c r="DH32" s="50">
        <f>CV32*CZ32*DK2*DD32</f>
        <v>0</v>
      </c>
      <c r="DI32" s="51">
        <f>SUM(DF32:DH32)</f>
        <v>0</v>
      </c>
      <c r="DJ32" s="2"/>
      <c r="DK32" s="52">
        <f>skupno!D14</f>
        <v>5.3076275663011145</v>
      </c>
      <c r="DL32" s="87">
        <f t="shared" ref="DL32" si="167">DF32*DK32</f>
        <v>0</v>
      </c>
      <c r="DM32" s="87">
        <f t="shared" ref="DM32" si="168">DG32*DK32</f>
        <v>0</v>
      </c>
      <c r="DN32" s="87">
        <f t="shared" ref="DN32" si="169">DH32*DK32</f>
        <v>0</v>
      </c>
      <c r="DO32" s="88">
        <f>SUM(DL32:DN32)</f>
        <v>0</v>
      </c>
      <c r="DP32" s="2"/>
      <c r="DQ32" s="46">
        <v>6</v>
      </c>
      <c r="DR32" s="90" t="s">
        <v>110</v>
      </c>
      <c r="DS32" s="47">
        <v>15</v>
      </c>
      <c r="DT32" s="47">
        <v>60</v>
      </c>
      <c r="DU32" s="44"/>
      <c r="DV32" s="47">
        <v>1</v>
      </c>
      <c r="DW32" s="48">
        <v>15</v>
      </c>
      <c r="DX32" s="68">
        <v>1</v>
      </c>
      <c r="DY32" s="154"/>
      <c r="DZ32" s="49">
        <v>0.5</v>
      </c>
      <c r="EA32" s="49">
        <v>1</v>
      </c>
      <c r="EB32" s="49"/>
      <c r="EC32" s="55"/>
      <c r="ED32" s="50">
        <f>DT32*DX32*EI2*DZ32</f>
        <v>30</v>
      </c>
      <c r="EE32" s="50">
        <f>DT32*DX32*EI2*EA32</f>
        <v>60</v>
      </c>
      <c r="EF32" s="50">
        <f>DT32*DX32*EI2*EB32</f>
        <v>0</v>
      </c>
      <c r="EG32" s="51">
        <f>SUM(ED32:EF32)</f>
        <v>90</v>
      </c>
      <c r="EH32" s="2"/>
      <c r="EI32" s="52">
        <f>skupno!D14</f>
        <v>5.3076275663011145</v>
      </c>
      <c r="EJ32" s="87">
        <f t="shared" ref="EJ32" si="170">ED32*EI32</f>
        <v>159.22882698903345</v>
      </c>
      <c r="EK32" s="87">
        <f t="shared" ref="EK32" si="171">EE32*EI32</f>
        <v>318.4576539780669</v>
      </c>
      <c r="EL32" s="87">
        <f t="shared" ref="EL32" si="172">EF32*EI32</f>
        <v>0</v>
      </c>
      <c r="EM32" s="88">
        <f>SUM(EJ32:EL32)</f>
        <v>477.68648096710035</v>
      </c>
      <c r="EN32" s="2"/>
      <c r="EO32" s="46">
        <v>7</v>
      </c>
      <c r="EP32" s="90" t="s">
        <v>110</v>
      </c>
      <c r="EQ32" s="47"/>
      <c r="ER32" s="47"/>
      <c r="ES32" s="44"/>
      <c r="ET32" s="47"/>
      <c r="EU32" s="48"/>
      <c r="EV32" s="68"/>
      <c r="EW32" s="154"/>
      <c r="EX32" s="49"/>
      <c r="EY32" s="49"/>
      <c r="EZ32" s="49"/>
      <c r="FA32" s="55"/>
      <c r="FB32" s="50">
        <f>ER32*EV32*FG2*EX32</f>
        <v>0</v>
      </c>
      <c r="FC32" s="50">
        <f>ER32*EV32*FG2*EY32</f>
        <v>0</v>
      </c>
      <c r="FD32" s="50">
        <f>ER32*EV32*FG2*EZ32</f>
        <v>0</v>
      </c>
      <c r="FE32" s="51">
        <f>SUM(FB32:FD32)</f>
        <v>0</v>
      </c>
      <c r="FF32" s="2"/>
      <c r="FG32" s="52">
        <f>skupno!D14</f>
        <v>5.3076275663011145</v>
      </c>
      <c r="FH32" s="87">
        <f t="shared" ref="FH32" si="173">FB32*FG32</f>
        <v>0</v>
      </c>
      <c r="FI32" s="87">
        <f t="shared" ref="FI32" si="174">FC32*FG32</f>
        <v>0</v>
      </c>
      <c r="FJ32" s="87">
        <f t="shared" ref="FJ32" si="175">FD32*FG32</f>
        <v>0</v>
      </c>
      <c r="FK32" s="88">
        <f>SUM(FH32:FJ32)</f>
        <v>0</v>
      </c>
      <c r="FL32" s="2"/>
    </row>
    <row r="33" spans="1:168" ht="5.0999999999999996" customHeight="1" x14ac:dyDescent="0.2">
      <c r="A33" s="2"/>
      <c r="B33" s="2"/>
      <c r="C33" s="43"/>
      <c r="D33" s="2"/>
      <c r="E33" s="44"/>
      <c r="F33" s="2"/>
      <c r="G33" s="2"/>
      <c r="H33" s="2"/>
      <c r="I33" s="44"/>
      <c r="J33" s="2"/>
      <c r="K33" s="2"/>
      <c r="L33" s="2"/>
      <c r="M33" s="2"/>
      <c r="N33" s="2"/>
      <c r="O33" s="2"/>
      <c r="P33" s="2"/>
      <c r="Q33" s="2"/>
      <c r="R33" s="2"/>
      <c r="S33" s="54"/>
      <c r="T33" s="2"/>
      <c r="U33" s="2"/>
      <c r="V33" s="2"/>
      <c r="W33" s="2"/>
      <c r="X33" s="2"/>
      <c r="Y33" s="2"/>
      <c r="Z33" s="2"/>
      <c r="AA33" s="43"/>
      <c r="AB33" s="2"/>
      <c r="AC33" s="44"/>
      <c r="AD33" s="2"/>
      <c r="AE33" s="2"/>
      <c r="AF33" s="2"/>
      <c r="AG33" s="44"/>
      <c r="AH33" s="2"/>
      <c r="AI33" s="2"/>
      <c r="AJ33" s="2"/>
      <c r="AK33" s="2"/>
      <c r="AL33" s="2"/>
      <c r="AM33" s="2"/>
      <c r="AN33" s="2"/>
      <c r="AO33" s="2"/>
      <c r="AP33" s="2"/>
      <c r="AQ33" s="54"/>
      <c r="AR33" s="2"/>
      <c r="AS33" s="2"/>
      <c r="AT33" s="2"/>
      <c r="AU33" s="2"/>
      <c r="AV33" s="2"/>
      <c r="AW33" s="2"/>
      <c r="AX33" s="2"/>
      <c r="AY33" s="43"/>
      <c r="AZ33" s="2"/>
      <c r="BA33" s="44"/>
      <c r="BB33" s="2"/>
      <c r="BC33" s="2"/>
      <c r="BD33" s="2"/>
      <c r="BE33" s="44"/>
      <c r="BF33" s="2"/>
      <c r="BG33" s="2"/>
      <c r="BH33" s="2"/>
      <c r="BI33" s="2"/>
      <c r="BJ33" s="2"/>
      <c r="BK33" s="2"/>
      <c r="BL33" s="2"/>
      <c r="BM33" s="2"/>
      <c r="BN33" s="2"/>
      <c r="BO33" s="54"/>
      <c r="BP33" s="2"/>
      <c r="BQ33" s="2"/>
      <c r="BR33" s="2"/>
      <c r="BS33" s="2"/>
      <c r="BT33" s="2"/>
      <c r="BU33" s="2"/>
      <c r="BV33" s="2"/>
      <c r="BW33" s="43"/>
      <c r="BX33" s="2"/>
      <c r="BY33" s="44"/>
      <c r="BZ33" s="2"/>
      <c r="CA33" s="2"/>
      <c r="CB33" s="2"/>
      <c r="CC33" s="44"/>
      <c r="CD33" s="2"/>
      <c r="CE33" s="2"/>
      <c r="CF33" s="2"/>
      <c r="CG33" s="2"/>
      <c r="CH33" s="2"/>
      <c r="CI33" s="2"/>
      <c r="CJ33" s="2"/>
      <c r="CK33" s="2"/>
      <c r="CL33" s="2"/>
      <c r="CM33" s="54"/>
      <c r="CN33" s="2"/>
      <c r="CO33" s="2"/>
      <c r="CP33" s="2"/>
      <c r="CQ33" s="2"/>
      <c r="CR33" s="2"/>
      <c r="CS33" s="2"/>
      <c r="CT33" s="2"/>
      <c r="CU33" s="43"/>
      <c r="CV33" s="2"/>
      <c r="CW33" s="44"/>
      <c r="CX33" s="2"/>
      <c r="CY33" s="2"/>
      <c r="CZ33" s="2"/>
      <c r="DA33" s="44"/>
      <c r="DB33" s="2"/>
      <c r="DC33" s="2"/>
      <c r="DD33" s="2"/>
      <c r="DE33" s="2"/>
      <c r="DF33" s="2"/>
      <c r="DG33" s="2"/>
      <c r="DH33" s="2"/>
      <c r="DI33" s="2"/>
      <c r="DJ33" s="2"/>
      <c r="DK33" s="54"/>
      <c r="DL33" s="2"/>
      <c r="DM33" s="2"/>
      <c r="DN33" s="2"/>
      <c r="DO33" s="2"/>
      <c r="DP33" s="2"/>
      <c r="DQ33" s="2"/>
      <c r="DR33" s="2"/>
      <c r="DS33" s="43"/>
      <c r="DT33" s="2"/>
      <c r="DU33" s="44"/>
      <c r="DV33" s="2"/>
      <c r="DW33" s="2"/>
      <c r="DX33" s="2"/>
      <c r="DY33" s="44"/>
      <c r="DZ33" s="2"/>
      <c r="EA33" s="2"/>
      <c r="EB33" s="2"/>
      <c r="EC33" s="2"/>
      <c r="ED33" s="2"/>
      <c r="EE33" s="2"/>
      <c r="EF33" s="2"/>
      <c r="EG33" s="2"/>
      <c r="EH33" s="2"/>
      <c r="EI33" s="54"/>
      <c r="EJ33" s="2"/>
      <c r="EK33" s="2"/>
      <c r="EL33" s="2"/>
      <c r="EM33" s="2"/>
      <c r="EN33" s="2"/>
      <c r="EO33" s="2"/>
      <c r="EP33" s="2"/>
      <c r="EQ33" s="43"/>
      <c r="ER33" s="2"/>
      <c r="ES33" s="44"/>
      <c r="ET33" s="2"/>
      <c r="EU33" s="2"/>
      <c r="EV33" s="2"/>
      <c r="EW33" s="44"/>
      <c r="EX33" s="2"/>
      <c r="EY33" s="2"/>
      <c r="EZ33" s="2"/>
      <c r="FA33" s="2"/>
      <c r="FB33" s="2"/>
      <c r="FC33" s="2"/>
      <c r="FD33" s="2"/>
      <c r="FE33" s="2"/>
      <c r="FF33" s="2"/>
      <c r="FG33" s="54"/>
      <c r="FH33" s="2"/>
      <c r="FI33" s="2"/>
      <c r="FJ33" s="2"/>
      <c r="FK33" s="2"/>
      <c r="FL33" s="2"/>
    </row>
    <row r="34" spans="1:168" ht="15" customHeight="1" x14ac:dyDescent="0.2">
      <c r="A34" s="2"/>
      <c r="B34" s="190" t="s">
        <v>55</v>
      </c>
      <c r="C34" s="191"/>
      <c r="D34" s="192"/>
      <c r="E34" s="44"/>
      <c r="F34" s="190" t="s">
        <v>56</v>
      </c>
      <c r="G34" s="191"/>
      <c r="H34" s="192"/>
      <c r="I34" s="2"/>
      <c r="J34" s="193" t="s">
        <v>25</v>
      </c>
      <c r="K34" s="193"/>
      <c r="L34" s="193"/>
      <c r="M34" s="2"/>
      <c r="N34" s="190" t="s">
        <v>57</v>
      </c>
      <c r="O34" s="191"/>
      <c r="P34" s="191"/>
      <c r="Q34" s="192"/>
      <c r="R34" s="2"/>
      <c r="S34" s="190" t="s">
        <v>58</v>
      </c>
      <c r="T34" s="191"/>
      <c r="U34" s="191"/>
      <c r="V34" s="191"/>
      <c r="W34" s="192"/>
      <c r="X34" s="2"/>
      <c r="Y34" s="2"/>
      <c r="Z34" s="190" t="s">
        <v>55</v>
      </c>
      <c r="AA34" s="191"/>
      <c r="AB34" s="192"/>
      <c r="AC34" s="44"/>
      <c r="AD34" s="190" t="s">
        <v>56</v>
      </c>
      <c r="AE34" s="191"/>
      <c r="AF34" s="192"/>
      <c r="AG34" s="2"/>
      <c r="AH34" s="193" t="s">
        <v>25</v>
      </c>
      <c r="AI34" s="193"/>
      <c r="AJ34" s="193"/>
      <c r="AK34" s="2"/>
      <c r="AL34" s="190" t="s">
        <v>57</v>
      </c>
      <c r="AM34" s="191"/>
      <c r="AN34" s="191"/>
      <c r="AO34" s="192"/>
      <c r="AP34" s="2"/>
      <c r="AQ34" s="190" t="s">
        <v>58</v>
      </c>
      <c r="AR34" s="191"/>
      <c r="AS34" s="191"/>
      <c r="AT34" s="191"/>
      <c r="AU34" s="192"/>
      <c r="AV34" s="2"/>
      <c r="AW34" s="2"/>
      <c r="AX34" s="190" t="s">
        <v>55</v>
      </c>
      <c r="AY34" s="191"/>
      <c r="AZ34" s="192"/>
      <c r="BA34" s="44"/>
      <c r="BB34" s="190" t="s">
        <v>56</v>
      </c>
      <c r="BC34" s="191"/>
      <c r="BD34" s="192"/>
      <c r="BE34" s="2"/>
      <c r="BF34" s="193" t="s">
        <v>25</v>
      </c>
      <c r="BG34" s="193"/>
      <c r="BH34" s="193"/>
      <c r="BI34" s="2"/>
      <c r="BJ34" s="190" t="s">
        <v>57</v>
      </c>
      <c r="BK34" s="191"/>
      <c r="BL34" s="191"/>
      <c r="BM34" s="192"/>
      <c r="BN34" s="2"/>
      <c r="BO34" s="190" t="s">
        <v>58</v>
      </c>
      <c r="BP34" s="191"/>
      <c r="BQ34" s="191"/>
      <c r="BR34" s="191"/>
      <c r="BS34" s="192"/>
      <c r="BT34" s="2"/>
      <c r="BU34" s="2"/>
      <c r="BV34" s="190" t="s">
        <v>55</v>
      </c>
      <c r="BW34" s="191"/>
      <c r="BX34" s="192"/>
      <c r="BY34" s="44"/>
      <c r="BZ34" s="190" t="s">
        <v>56</v>
      </c>
      <c r="CA34" s="191"/>
      <c r="CB34" s="192"/>
      <c r="CC34" s="2"/>
      <c r="CD34" s="193" t="s">
        <v>25</v>
      </c>
      <c r="CE34" s="193"/>
      <c r="CF34" s="193"/>
      <c r="CG34" s="2"/>
      <c r="CH34" s="190" t="s">
        <v>57</v>
      </c>
      <c r="CI34" s="191"/>
      <c r="CJ34" s="191"/>
      <c r="CK34" s="192"/>
      <c r="CL34" s="2"/>
      <c r="CM34" s="190" t="s">
        <v>58</v>
      </c>
      <c r="CN34" s="191"/>
      <c r="CO34" s="191"/>
      <c r="CP34" s="191"/>
      <c r="CQ34" s="192"/>
      <c r="CR34" s="2"/>
      <c r="CS34" s="2"/>
      <c r="CT34" s="190" t="s">
        <v>55</v>
      </c>
      <c r="CU34" s="191"/>
      <c r="CV34" s="192"/>
      <c r="CW34" s="44"/>
      <c r="CX34" s="190" t="s">
        <v>56</v>
      </c>
      <c r="CY34" s="191"/>
      <c r="CZ34" s="192"/>
      <c r="DA34" s="2"/>
      <c r="DB34" s="193" t="s">
        <v>25</v>
      </c>
      <c r="DC34" s="193"/>
      <c r="DD34" s="193"/>
      <c r="DE34" s="2"/>
      <c r="DF34" s="190" t="s">
        <v>57</v>
      </c>
      <c r="DG34" s="191"/>
      <c r="DH34" s="191"/>
      <c r="DI34" s="192"/>
      <c r="DJ34" s="2"/>
      <c r="DK34" s="190" t="s">
        <v>58</v>
      </c>
      <c r="DL34" s="191"/>
      <c r="DM34" s="191"/>
      <c r="DN34" s="191"/>
      <c r="DO34" s="192"/>
      <c r="DP34" s="2"/>
      <c r="DQ34" s="2"/>
      <c r="DR34" s="190" t="s">
        <v>55</v>
      </c>
      <c r="DS34" s="191"/>
      <c r="DT34" s="192"/>
      <c r="DU34" s="44"/>
      <c r="DV34" s="190" t="s">
        <v>56</v>
      </c>
      <c r="DW34" s="191"/>
      <c r="DX34" s="192"/>
      <c r="DY34" s="2"/>
      <c r="DZ34" s="193" t="s">
        <v>25</v>
      </c>
      <c r="EA34" s="193"/>
      <c r="EB34" s="193"/>
      <c r="EC34" s="2"/>
      <c r="ED34" s="190" t="s">
        <v>57</v>
      </c>
      <c r="EE34" s="191"/>
      <c r="EF34" s="191"/>
      <c r="EG34" s="192"/>
      <c r="EH34" s="2"/>
      <c r="EI34" s="190" t="s">
        <v>58</v>
      </c>
      <c r="EJ34" s="191"/>
      <c r="EK34" s="191"/>
      <c r="EL34" s="191"/>
      <c r="EM34" s="192"/>
      <c r="EN34" s="2"/>
      <c r="EO34" s="2"/>
      <c r="EP34" s="190" t="s">
        <v>55</v>
      </c>
      <c r="EQ34" s="191"/>
      <c r="ER34" s="192"/>
      <c r="ES34" s="44"/>
      <c r="ET34" s="190" t="s">
        <v>56</v>
      </c>
      <c r="EU34" s="191"/>
      <c r="EV34" s="192"/>
      <c r="EW34" s="2"/>
      <c r="EX34" s="193" t="s">
        <v>25</v>
      </c>
      <c r="EY34" s="193"/>
      <c r="EZ34" s="193"/>
      <c r="FA34" s="2"/>
      <c r="FB34" s="190" t="s">
        <v>57</v>
      </c>
      <c r="FC34" s="191"/>
      <c r="FD34" s="191"/>
      <c r="FE34" s="192"/>
      <c r="FF34" s="2"/>
      <c r="FG34" s="190" t="s">
        <v>58</v>
      </c>
      <c r="FH34" s="191"/>
      <c r="FI34" s="191"/>
      <c r="FJ34" s="191"/>
      <c r="FK34" s="192"/>
      <c r="FL34" s="2"/>
    </row>
    <row r="35" spans="1:168" ht="18" customHeight="1" x14ac:dyDescent="0.2">
      <c r="A35" s="58"/>
      <c r="B35" s="95" t="s">
        <v>59</v>
      </c>
      <c r="C35" s="96" t="s">
        <v>99</v>
      </c>
      <c r="D35" s="96" t="s">
        <v>100</v>
      </c>
      <c r="E35" s="57"/>
      <c r="F35" s="97" t="s">
        <v>60</v>
      </c>
      <c r="G35" s="96" t="s">
        <v>30</v>
      </c>
      <c r="H35" s="96" t="s">
        <v>61</v>
      </c>
      <c r="I35" s="81"/>
      <c r="J35" s="82" t="s">
        <v>101</v>
      </c>
      <c r="K35" s="82" t="s">
        <v>102</v>
      </c>
      <c r="L35" s="82" t="s">
        <v>103</v>
      </c>
      <c r="M35" s="57"/>
      <c r="N35" s="82" t="s">
        <v>104</v>
      </c>
      <c r="O35" s="82" t="s">
        <v>105</v>
      </c>
      <c r="P35" s="82" t="s">
        <v>106</v>
      </c>
      <c r="Q35" s="83" t="s">
        <v>38</v>
      </c>
      <c r="R35" s="2"/>
      <c r="S35" s="84" t="s">
        <v>39</v>
      </c>
      <c r="T35" s="82" t="s">
        <v>40</v>
      </c>
      <c r="U35" s="82" t="s">
        <v>41</v>
      </c>
      <c r="V35" s="82" t="s">
        <v>42</v>
      </c>
      <c r="W35" s="83" t="s">
        <v>43</v>
      </c>
      <c r="X35" s="2"/>
      <c r="Y35" s="58"/>
      <c r="Z35" s="95" t="s">
        <v>59</v>
      </c>
      <c r="AA35" s="96" t="s">
        <v>99</v>
      </c>
      <c r="AB35" s="96" t="s">
        <v>100</v>
      </c>
      <c r="AC35" s="57"/>
      <c r="AD35" s="97" t="s">
        <v>60</v>
      </c>
      <c r="AE35" s="96" t="s">
        <v>30</v>
      </c>
      <c r="AF35" s="96" t="s">
        <v>61</v>
      </c>
      <c r="AG35" s="81"/>
      <c r="AH35" s="82" t="s">
        <v>101</v>
      </c>
      <c r="AI35" s="82" t="s">
        <v>102</v>
      </c>
      <c r="AJ35" s="82" t="s">
        <v>103</v>
      </c>
      <c r="AK35" s="57"/>
      <c r="AL35" s="82" t="s">
        <v>104</v>
      </c>
      <c r="AM35" s="82" t="s">
        <v>105</v>
      </c>
      <c r="AN35" s="82" t="s">
        <v>106</v>
      </c>
      <c r="AO35" s="83" t="s">
        <v>38</v>
      </c>
      <c r="AP35" s="2"/>
      <c r="AQ35" s="84" t="s">
        <v>39</v>
      </c>
      <c r="AR35" s="82" t="s">
        <v>40</v>
      </c>
      <c r="AS35" s="82" t="s">
        <v>41</v>
      </c>
      <c r="AT35" s="82" t="s">
        <v>42</v>
      </c>
      <c r="AU35" s="83" t="s">
        <v>43</v>
      </c>
      <c r="AV35" s="2"/>
      <c r="AW35" s="58"/>
      <c r="AX35" s="95" t="s">
        <v>59</v>
      </c>
      <c r="AY35" s="96" t="s">
        <v>99</v>
      </c>
      <c r="AZ35" s="96" t="s">
        <v>100</v>
      </c>
      <c r="BA35" s="57"/>
      <c r="BB35" s="97" t="s">
        <v>60</v>
      </c>
      <c r="BC35" s="96" t="s">
        <v>30</v>
      </c>
      <c r="BD35" s="96" t="s">
        <v>61</v>
      </c>
      <c r="BE35" s="81"/>
      <c r="BF35" s="82" t="s">
        <v>101</v>
      </c>
      <c r="BG35" s="82" t="s">
        <v>102</v>
      </c>
      <c r="BH35" s="82" t="s">
        <v>103</v>
      </c>
      <c r="BI35" s="57"/>
      <c r="BJ35" s="82" t="s">
        <v>104</v>
      </c>
      <c r="BK35" s="82" t="s">
        <v>105</v>
      </c>
      <c r="BL35" s="82" t="s">
        <v>106</v>
      </c>
      <c r="BM35" s="83" t="s">
        <v>38</v>
      </c>
      <c r="BN35" s="2"/>
      <c r="BO35" s="84" t="s">
        <v>39</v>
      </c>
      <c r="BP35" s="82" t="s">
        <v>40</v>
      </c>
      <c r="BQ35" s="82" t="s">
        <v>41</v>
      </c>
      <c r="BR35" s="82" t="s">
        <v>42</v>
      </c>
      <c r="BS35" s="83" t="s">
        <v>43</v>
      </c>
      <c r="BT35" s="2"/>
      <c r="BU35" s="58"/>
      <c r="BV35" s="95" t="s">
        <v>59</v>
      </c>
      <c r="BW35" s="96" t="s">
        <v>99</v>
      </c>
      <c r="BX35" s="96" t="s">
        <v>100</v>
      </c>
      <c r="BY35" s="57"/>
      <c r="BZ35" s="97" t="s">
        <v>60</v>
      </c>
      <c r="CA35" s="96" t="s">
        <v>30</v>
      </c>
      <c r="CB35" s="96" t="s">
        <v>61</v>
      </c>
      <c r="CC35" s="81"/>
      <c r="CD35" s="82" t="s">
        <v>101</v>
      </c>
      <c r="CE35" s="82" t="s">
        <v>102</v>
      </c>
      <c r="CF35" s="82" t="s">
        <v>103</v>
      </c>
      <c r="CG35" s="57"/>
      <c r="CH35" s="82" t="s">
        <v>104</v>
      </c>
      <c r="CI35" s="82" t="s">
        <v>105</v>
      </c>
      <c r="CJ35" s="82" t="s">
        <v>106</v>
      </c>
      <c r="CK35" s="83" t="s">
        <v>38</v>
      </c>
      <c r="CL35" s="2"/>
      <c r="CM35" s="84" t="s">
        <v>39</v>
      </c>
      <c r="CN35" s="82" t="s">
        <v>40</v>
      </c>
      <c r="CO35" s="82" t="s">
        <v>41</v>
      </c>
      <c r="CP35" s="82" t="s">
        <v>42</v>
      </c>
      <c r="CQ35" s="83" t="s">
        <v>43</v>
      </c>
      <c r="CR35" s="2"/>
      <c r="CS35" s="58"/>
      <c r="CT35" s="95" t="s">
        <v>59</v>
      </c>
      <c r="CU35" s="96" t="s">
        <v>99</v>
      </c>
      <c r="CV35" s="96" t="s">
        <v>100</v>
      </c>
      <c r="CW35" s="57"/>
      <c r="CX35" s="97" t="s">
        <v>60</v>
      </c>
      <c r="CY35" s="96" t="s">
        <v>30</v>
      </c>
      <c r="CZ35" s="96" t="s">
        <v>61</v>
      </c>
      <c r="DA35" s="81"/>
      <c r="DB35" s="82" t="s">
        <v>101</v>
      </c>
      <c r="DC35" s="82" t="s">
        <v>102</v>
      </c>
      <c r="DD35" s="82" t="s">
        <v>103</v>
      </c>
      <c r="DE35" s="57"/>
      <c r="DF35" s="82" t="s">
        <v>104</v>
      </c>
      <c r="DG35" s="82" t="s">
        <v>105</v>
      </c>
      <c r="DH35" s="82" t="s">
        <v>106</v>
      </c>
      <c r="DI35" s="83" t="s">
        <v>38</v>
      </c>
      <c r="DJ35" s="2"/>
      <c r="DK35" s="84" t="s">
        <v>39</v>
      </c>
      <c r="DL35" s="82" t="s">
        <v>40</v>
      </c>
      <c r="DM35" s="82" t="s">
        <v>41</v>
      </c>
      <c r="DN35" s="82" t="s">
        <v>42</v>
      </c>
      <c r="DO35" s="83" t="s">
        <v>43</v>
      </c>
      <c r="DP35" s="2"/>
      <c r="DQ35" s="58"/>
      <c r="DR35" s="95" t="s">
        <v>59</v>
      </c>
      <c r="DS35" s="96" t="s">
        <v>99</v>
      </c>
      <c r="DT35" s="96" t="s">
        <v>100</v>
      </c>
      <c r="DU35" s="57"/>
      <c r="DV35" s="97" t="s">
        <v>60</v>
      </c>
      <c r="DW35" s="96" t="s">
        <v>30</v>
      </c>
      <c r="DX35" s="96" t="s">
        <v>61</v>
      </c>
      <c r="DY35" s="81"/>
      <c r="DZ35" s="82" t="s">
        <v>101</v>
      </c>
      <c r="EA35" s="82" t="s">
        <v>102</v>
      </c>
      <c r="EB35" s="82" t="s">
        <v>103</v>
      </c>
      <c r="EC35" s="57"/>
      <c r="ED35" s="82" t="s">
        <v>104</v>
      </c>
      <c r="EE35" s="82" t="s">
        <v>105</v>
      </c>
      <c r="EF35" s="82" t="s">
        <v>106</v>
      </c>
      <c r="EG35" s="83" t="s">
        <v>38</v>
      </c>
      <c r="EH35" s="2"/>
      <c r="EI35" s="84" t="s">
        <v>39</v>
      </c>
      <c r="EJ35" s="82" t="s">
        <v>40</v>
      </c>
      <c r="EK35" s="82" t="s">
        <v>41</v>
      </c>
      <c r="EL35" s="82" t="s">
        <v>42</v>
      </c>
      <c r="EM35" s="83" t="s">
        <v>43</v>
      </c>
      <c r="EN35" s="2"/>
      <c r="EO35" s="58"/>
      <c r="EP35" s="95" t="s">
        <v>59</v>
      </c>
      <c r="EQ35" s="96" t="s">
        <v>99</v>
      </c>
      <c r="ER35" s="96" t="s">
        <v>100</v>
      </c>
      <c r="ES35" s="57"/>
      <c r="ET35" s="97" t="s">
        <v>60</v>
      </c>
      <c r="EU35" s="96" t="s">
        <v>30</v>
      </c>
      <c r="EV35" s="96" t="s">
        <v>61</v>
      </c>
      <c r="EW35" s="81"/>
      <c r="EX35" s="82" t="s">
        <v>101</v>
      </c>
      <c r="EY35" s="82" t="s">
        <v>102</v>
      </c>
      <c r="EZ35" s="82" t="s">
        <v>103</v>
      </c>
      <c r="FA35" s="57"/>
      <c r="FB35" s="82" t="s">
        <v>104</v>
      </c>
      <c r="FC35" s="82" t="s">
        <v>105</v>
      </c>
      <c r="FD35" s="82" t="s">
        <v>106</v>
      </c>
      <c r="FE35" s="83" t="s">
        <v>38</v>
      </c>
      <c r="FF35" s="2"/>
      <c r="FG35" s="84" t="s">
        <v>39</v>
      </c>
      <c r="FH35" s="82" t="s">
        <v>40</v>
      </c>
      <c r="FI35" s="82" t="s">
        <v>41</v>
      </c>
      <c r="FJ35" s="82" t="s">
        <v>42</v>
      </c>
      <c r="FK35" s="83" t="s">
        <v>43</v>
      </c>
      <c r="FL35" s="2"/>
    </row>
    <row r="36" spans="1:168" ht="12.75" customHeight="1" x14ac:dyDescent="0.2">
      <c r="A36" s="46">
        <v>1</v>
      </c>
      <c r="B36" s="93" t="s">
        <v>91</v>
      </c>
      <c r="C36" s="47">
        <v>1</v>
      </c>
      <c r="D36" s="47">
        <v>5</v>
      </c>
      <c r="E36" s="57"/>
      <c r="F36" s="47">
        <v>1</v>
      </c>
      <c r="G36" s="48">
        <v>5</v>
      </c>
      <c r="H36" s="71">
        <v>1</v>
      </c>
      <c r="I36" s="160"/>
      <c r="J36" s="85"/>
      <c r="K36" s="85"/>
      <c r="L36" s="49">
        <v>1</v>
      </c>
      <c r="M36" s="59"/>
      <c r="N36" s="85"/>
      <c r="O36" s="85"/>
      <c r="P36" s="50">
        <f>D36*G36*H36*L36</f>
        <v>25</v>
      </c>
      <c r="Q36" s="50">
        <f t="shared" ref="Q36" si="176">SUM(N36:P36)</f>
        <v>25</v>
      </c>
      <c r="R36" s="2"/>
      <c r="S36" s="52">
        <f>skupno!D18</f>
        <v>5.3076275663011145</v>
      </c>
      <c r="T36" s="86"/>
      <c r="U36" s="86"/>
      <c r="V36" s="87">
        <f>P36*S36</f>
        <v>132.69068915752786</v>
      </c>
      <c r="W36" s="88">
        <f t="shared" ref="W36" si="177">SUM(T36:V36)</f>
        <v>132.69068915752786</v>
      </c>
      <c r="X36" s="2"/>
      <c r="Y36" s="46">
        <v>2</v>
      </c>
      <c r="Z36" s="93" t="s">
        <v>91</v>
      </c>
      <c r="AA36" s="47">
        <v>1</v>
      </c>
      <c r="AB36" s="47">
        <v>5</v>
      </c>
      <c r="AC36" s="57"/>
      <c r="AD36" s="47">
        <v>1</v>
      </c>
      <c r="AE36" s="48">
        <v>6</v>
      </c>
      <c r="AF36" s="71">
        <v>1</v>
      </c>
      <c r="AG36" s="160"/>
      <c r="AH36" s="85"/>
      <c r="AI36" s="85"/>
      <c r="AJ36" s="49">
        <v>1</v>
      </c>
      <c r="AK36" s="59"/>
      <c r="AL36" s="85"/>
      <c r="AM36" s="85"/>
      <c r="AN36" s="50">
        <f>AB36*AE36*AF36*AJ36</f>
        <v>30</v>
      </c>
      <c r="AO36" s="50">
        <f t="shared" ref="AO36" si="178">SUM(AL36:AN36)</f>
        <v>30</v>
      </c>
      <c r="AP36" s="2"/>
      <c r="AQ36" s="52">
        <f>skupno!D18</f>
        <v>5.3076275663011145</v>
      </c>
      <c r="AR36" s="86"/>
      <c r="AS36" s="86"/>
      <c r="AT36" s="87">
        <f>AN36*AQ36</f>
        <v>159.22882698903345</v>
      </c>
      <c r="AU36" s="88">
        <f t="shared" ref="AU36" si="179">SUM(AR36:AT36)</f>
        <v>159.22882698903345</v>
      </c>
      <c r="AV36" s="2"/>
      <c r="AW36" s="46">
        <v>3</v>
      </c>
      <c r="AX36" s="93" t="s">
        <v>91</v>
      </c>
      <c r="AY36" s="47">
        <v>1</v>
      </c>
      <c r="AZ36" s="47">
        <v>5</v>
      </c>
      <c r="BA36" s="57"/>
      <c r="BB36" s="47">
        <v>1</v>
      </c>
      <c r="BC36" s="48">
        <v>3</v>
      </c>
      <c r="BD36" s="71">
        <v>1</v>
      </c>
      <c r="BE36" s="160"/>
      <c r="BF36" s="85"/>
      <c r="BG36" s="85"/>
      <c r="BH36" s="49">
        <v>1</v>
      </c>
      <c r="BI36" s="59"/>
      <c r="BJ36" s="85"/>
      <c r="BK36" s="85"/>
      <c r="BL36" s="50">
        <f>AZ36*BC36*BD36*BH36</f>
        <v>15</v>
      </c>
      <c r="BM36" s="50">
        <f t="shared" ref="BM36" si="180">SUM(BJ36:BL36)</f>
        <v>15</v>
      </c>
      <c r="BN36" s="2"/>
      <c r="BO36" s="52">
        <f>skupno!D18</f>
        <v>5.3076275663011145</v>
      </c>
      <c r="BP36" s="86"/>
      <c r="BQ36" s="86"/>
      <c r="BR36" s="87">
        <f>BL36*BO36</f>
        <v>79.614413494516725</v>
      </c>
      <c r="BS36" s="88">
        <f t="shared" ref="BS36" si="181">SUM(BP36:BR36)</f>
        <v>79.614413494516725</v>
      </c>
      <c r="BT36" s="2"/>
      <c r="BU36" s="46">
        <v>4</v>
      </c>
      <c r="BV36" s="93" t="s">
        <v>91</v>
      </c>
      <c r="BW36" s="47">
        <v>1</v>
      </c>
      <c r="BX36" s="47">
        <v>5</v>
      </c>
      <c r="BY36" s="57"/>
      <c r="BZ36" s="47">
        <v>1</v>
      </c>
      <c r="CA36" s="48">
        <v>4</v>
      </c>
      <c r="CB36" s="71">
        <v>1</v>
      </c>
      <c r="CC36" s="160"/>
      <c r="CD36" s="85"/>
      <c r="CE36" s="85"/>
      <c r="CF36" s="49">
        <v>1</v>
      </c>
      <c r="CG36" s="59"/>
      <c r="CH36" s="85"/>
      <c r="CI36" s="85"/>
      <c r="CJ36" s="50">
        <f>BX36*CA36*CB36*CF36</f>
        <v>20</v>
      </c>
      <c r="CK36" s="50">
        <f t="shared" ref="CK36" si="182">SUM(CH36:CJ36)</f>
        <v>20</v>
      </c>
      <c r="CL36" s="2"/>
      <c r="CM36" s="52">
        <f>skupno!D18</f>
        <v>5.3076275663011145</v>
      </c>
      <c r="CN36" s="86"/>
      <c r="CO36" s="86"/>
      <c r="CP36" s="87">
        <f>CJ36*CM36</f>
        <v>106.15255132602229</v>
      </c>
      <c r="CQ36" s="88">
        <f t="shared" ref="CQ36" si="183">SUM(CN36:CP36)</f>
        <v>106.15255132602229</v>
      </c>
      <c r="CR36" s="2"/>
      <c r="CS36" s="46">
        <v>5</v>
      </c>
      <c r="CT36" s="93" t="s">
        <v>91</v>
      </c>
      <c r="CU36" s="47">
        <v>1</v>
      </c>
      <c r="CV36" s="47">
        <v>5</v>
      </c>
      <c r="CW36" s="57"/>
      <c r="CX36" s="47">
        <v>1</v>
      </c>
      <c r="CY36" s="48">
        <v>2</v>
      </c>
      <c r="CZ36" s="71">
        <v>1</v>
      </c>
      <c r="DA36" s="160"/>
      <c r="DB36" s="85"/>
      <c r="DC36" s="85"/>
      <c r="DD36" s="49">
        <v>1</v>
      </c>
      <c r="DE36" s="59"/>
      <c r="DF36" s="85"/>
      <c r="DG36" s="85"/>
      <c r="DH36" s="50">
        <f>CV36*CY36*CZ36*DD36</f>
        <v>10</v>
      </c>
      <c r="DI36" s="50">
        <f t="shared" ref="DI36" si="184">SUM(DF36:DH36)</f>
        <v>10</v>
      </c>
      <c r="DJ36" s="2"/>
      <c r="DK36" s="52">
        <f>skupno!D18</f>
        <v>5.3076275663011145</v>
      </c>
      <c r="DL36" s="86"/>
      <c r="DM36" s="86"/>
      <c r="DN36" s="87">
        <f>DH36*DK36</f>
        <v>53.076275663011145</v>
      </c>
      <c r="DO36" s="88">
        <f t="shared" ref="DO36" si="185">SUM(DL36:DN36)</f>
        <v>53.076275663011145</v>
      </c>
      <c r="DP36" s="2"/>
      <c r="DQ36" s="46">
        <v>6</v>
      </c>
      <c r="DR36" s="93" t="s">
        <v>91</v>
      </c>
      <c r="DS36" s="47"/>
      <c r="DT36" s="47"/>
      <c r="DU36" s="57"/>
      <c r="DV36" s="47"/>
      <c r="DW36" s="48"/>
      <c r="DX36" s="71"/>
      <c r="DY36" s="160"/>
      <c r="DZ36" s="85"/>
      <c r="EA36" s="85"/>
      <c r="EB36" s="49">
        <v>1</v>
      </c>
      <c r="EC36" s="59"/>
      <c r="ED36" s="85"/>
      <c r="EE36" s="85"/>
      <c r="EF36" s="50">
        <f>DT36*DW36*DX36*EB36</f>
        <v>0</v>
      </c>
      <c r="EG36" s="50">
        <f t="shared" ref="EG36" si="186">SUM(ED36:EF36)</f>
        <v>0</v>
      </c>
      <c r="EH36" s="2"/>
      <c r="EI36" s="52">
        <f>skupno!D18</f>
        <v>5.3076275663011145</v>
      </c>
      <c r="EJ36" s="86"/>
      <c r="EK36" s="86"/>
      <c r="EL36" s="87">
        <f>EF36*EI36</f>
        <v>0</v>
      </c>
      <c r="EM36" s="88">
        <f t="shared" ref="EM36" si="187">SUM(EJ36:EL36)</f>
        <v>0</v>
      </c>
      <c r="EN36" s="2"/>
      <c r="EO36" s="46">
        <v>7</v>
      </c>
      <c r="EP36" s="93" t="s">
        <v>91</v>
      </c>
      <c r="EQ36" s="47">
        <v>1</v>
      </c>
      <c r="ER36" s="47">
        <v>5</v>
      </c>
      <c r="ES36" s="57"/>
      <c r="ET36" s="47">
        <v>1</v>
      </c>
      <c r="EU36" s="48">
        <v>5</v>
      </c>
      <c r="EV36" s="71">
        <v>1</v>
      </c>
      <c r="EW36" s="160"/>
      <c r="EX36" s="85"/>
      <c r="EY36" s="85"/>
      <c r="EZ36" s="49">
        <v>1</v>
      </c>
      <c r="FA36" s="59"/>
      <c r="FB36" s="85"/>
      <c r="FC36" s="85"/>
      <c r="FD36" s="50">
        <f>ER36*EU36*EV36*EZ36</f>
        <v>25</v>
      </c>
      <c r="FE36" s="50">
        <f t="shared" ref="FE36" si="188">SUM(FB36:FD36)</f>
        <v>25</v>
      </c>
      <c r="FF36" s="2"/>
      <c r="FG36" s="52">
        <f>skupno!D18</f>
        <v>5.3076275663011145</v>
      </c>
      <c r="FH36" s="86"/>
      <c r="FI36" s="86"/>
      <c r="FJ36" s="87">
        <f>FD36*FG36</f>
        <v>132.69068915752786</v>
      </c>
      <c r="FK36" s="88">
        <f t="shared" ref="FK36" si="189">SUM(FH36:FJ36)</f>
        <v>132.69068915752786</v>
      </c>
      <c r="FL36" s="2"/>
    </row>
    <row r="37" spans="1:168" ht="15" hidden="1" customHeight="1" x14ac:dyDescent="0.2">
      <c r="A37" s="60"/>
      <c r="B37" s="74"/>
      <c r="C37" s="2"/>
      <c r="D37" s="58"/>
      <c r="E37" s="61"/>
      <c r="F37" s="43"/>
      <c r="G37" s="58"/>
      <c r="H37" s="58"/>
      <c r="I37" s="61"/>
      <c r="J37" s="58"/>
      <c r="K37" s="58"/>
      <c r="L37" s="58"/>
      <c r="M37" s="62"/>
      <c r="N37" s="2"/>
      <c r="O37" s="2"/>
      <c r="P37" s="2"/>
      <c r="Q37" s="2"/>
      <c r="R37" s="2"/>
      <c r="S37" s="63"/>
      <c r="T37" s="2"/>
      <c r="U37" s="2"/>
      <c r="V37" s="2"/>
      <c r="W37" s="64"/>
      <c r="X37" s="2"/>
      <c r="Y37" s="60"/>
      <c r="Z37" s="74"/>
      <c r="AA37" s="2"/>
      <c r="AB37" s="58"/>
      <c r="AC37" s="61"/>
      <c r="AD37" s="43"/>
      <c r="AE37" s="58"/>
      <c r="AF37" s="58"/>
      <c r="AG37" s="61"/>
      <c r="AH37" s="58"/>
      <c r="AI37" s="58"/>
      <c r="AJ37" s="58"/>
      <c r="AK37" s="62"/>
      <c r="AL37" s="2"/>
      <c r="AM37" s="2"/>
      <c r="AN37" s="2"/>
      <c r="AO37" s="2"/>
      <c r="AP37" s="2"/>
      <c r="AQ37" s="63"/>
      <c r="AR37" s="2"/>
      <c r="AS37" s="2"/>
      <c r="AT37" s="2"/>
      <c r="AU37" s="64"/>
      <c r="AV37" s="2"/>
      <c r="AW37" s="60"/>
      <c r="AX37" s="74"/>
      <c r="AY37" s="2"/>
      <c r="AZ37" s="58"/>
      <c r="BA37" s="61"/>
      <c r="BB37" s="43"/>
      <c r="BC37" s="58"/>
      <c r="BD37" s="58"/>
      <c r="BE37" s="61"/>
      <c r="BF37" s="58"/>
      <c r="BG37" s="58"/>
      <c r="BH37" s="58"/>
      <c r="BI37" s="62"/>
      <c r="BJ37" s="2"/>
      <c r="BK37" s="2"/>
      <c r="BL37" s="2"/>
      <c r="BM37" s="2"/>
      <c r="BN37" s="2"/>
      <c r="BO37" s="63"/>
      <c r="BP37" s="2"/>
      <c r="BQ37" s="2"/>
      <c r="BR37" s="2"/>
      <c r="BS37" s="64"/>
      <c r="BT37" s="2"/>
      <c r="BU37" s="60"/>
      <c r="BV37" s="74"/>
      <c r="BW37" s="2"/>
      <c r="BX37" s="58"/>
      <c r="BY37" s="61"/>
      <c r="BZ37" s="43"/>
      <c r="CA37" s="58"/>
      <c r="CB37" s="58"/>
      <c r="CC37" s="61"/>
      <c r="CD37" s="58"/>
      <c r="CE37" s="58"/>
      <c r="CF37" s="58"/>
      <c r="CG37" s="62"/>
      <c r="CH37" s="2"/>
      <c r="CI37" s="2"/>
      <c r="CJ37" s="2"/>
      <c r="CK37" s="2"/>
      <c r="CL37" s="2"/>
      <c r="CM37" s="63"/>
      <c r="CN37" s="2"/>
      <c r="CO37" s="2"/>
      <c r="CP37" s="2"/>
      <c r="CQ37" s="64"/>
      <c r="CR37" s="2"/>
      <c r="CS37" s="60"/>
      <c r="CT37" s="74"/>
      <c r="CU37" s="2"/>
      <c r="CV37" s="58"/>
      <c r="CW37" s="61"/>
      <c r="CX37" s="43"/>
      <c r="CY37" s="58"/>
      <c r="CZ37" s="58"/>
      <c r="DA37" s="61"/>
      <c r="DB37" s="58"/>
      <c r="DC37" s="58"/>
      <c r="DD37" s="58"/>
      <c r="DE37" s="62"/>
      <c r="DF37" s="2"/>
      <c r="DG37" s="2"/>
      <c r="DH37" s="2"/>
      <c r="DI37" s="2"/>
      <c r="DJ37" s="2"/>
      <c r="DK37" s="63"/>
      <c r="DL37" s="2"/>
      <c r="DM37" s="2"/>
      <c r="DN37" s="2"/>
      <c r="DO37" s="64"/>
      <c r="DP37" s="2"/>
      <c r="DQ37" s="60"/>
      <c r="DR37" s="74"/>
      <c r="DS37" s="2"/>
      <c r="DT37" s="58"/>
      <c r="DU37" s="61"/>
      <c r="DV37" s="43"/>
      <c r="DW37" s="58"/>
      <c r="DX37" s="58"/>
      <c r="DY37" s="61"/>
      <c r="DZ37" s="58"/>
      <c r="EA37" s="58"/>
      <c r="EB37" s="58"/>
      <c r="EC37" s="62"/>
      <c r="ED37" s="2"/>
      <c r="EE37" s="2"/>
      <c r="EF37" s="2"/>
      <c r="EG37" s="2"/>
      <c r="EH37" s="2"/>
      <c r="EI37" s="63"/>
      <c r="EJ37" s="2"/>
      <c r="EK37" s="2"/>
      <c r="EL37" s="2"/>
      <c r="EM37" s="64"/>
      <c r="EN37" s="2"/>
      <c r="EO37" s="60"/>
      <c r="EP37" s="74"/>
      <c r="EQ37" s="2"/>
      <c r="ER37" s="58"/>
      <c r="ES37" s="61"/>
      <c r="ET37" s="43"/>
      <c r="EU37" s="58"/>
      <c r="EV37" s="58"/>
      <c r="EW37" s="61"/>
      <c r="EX37" s="58"/>
      <c r="EY37" s="58"/>
      <c r="EZ37" s="58"/>
      <c r="FA37" s="62"/>
      <c r="FB37" s="2"/>
      <c r="FC37" s="2"/>
      <c r="FD37" s="2"/>
      <c r="FE37" s="2"/>
      <c r="FF37" s="2"/>
      <c r="FG37" s="63"/>
      <c r="FH37" s="2"/>
      <c r="FI37" s="2"/>
      <c r="FJ37" s="2"/>
      <c r="FK37" s="64"/>
      <c r="FL37" s="2"/>
    </row>
    <row r="38" spans="1:168" ht="9.9499999999999993" customHeight="1" x14ac:dyDescent="0.2">
      <c r="A38" s="60"/>
      <c r="B38" s="74"/>
      <c r="C38" s="2"/>
      <c r="D38" s="58"/>
      <c r="E38" s="61"/>
      <c r="F38" s="43"/>
      <c r="G38" s="58"/>
      <c r="H38" s="58"/>
      <c r="I38" s="61"/>
      <c r="J38" s="58"/>
      <c r="K38" s="58"/>
      <c r="L38" s="58"/>
      <c r="M38" s="62"/>
      <c r="N38" s="2"/>
      <c r="O38" s="2"/>
      <c r="P38" s="2"/>
      <c r="Q38" s="2"/>
      <c r="R38" s="2"/>
      <c r="S38" s="63"/>
      <c r="T38" s="2"/>
      <c r="U38" s="2"/>
      <c r="V38" s="2"/>
      <c r="W38" s="64"/>
      <c r="X38" s="2"/>
      <c r="Y38" s="60"/>
      <c r="Z38" s="74"/>
      <c r="AA38" s="2"/>
      <c r="AB38" s="58"/>
      <c r="AC38" s="61"/>
      <c r="AD38" s="43"/>
      <c r="AE38" s="58"/>
      <c r="AF38" s="58"/>
      <c r="AG38" s="61"/>
      <c r="AH38" s="58"/>
      <c r="AI38" s="58"/>
      <c r="AJ38" s="58"/>
      <c r="AK38" s="62"/>
      <c r="AL38" s="2"/>
      <c r="AM38" s="2"/>
      <c r="AN38" s="2"/>
      <c r="AO38" s="2"/>
      <c r="AP38" s="2"/>
      <c r="AQ38" s="63"/>
      <c r="AR38" s="2"/>
      <c r="AS38" s="2"/>
      <c r="AT38" s="2"/>
      <c r="AU38" s="64"/>
      <c r="AV38" s="2"/>
      <c r="AW38" s="60"/>
      <c r="AX38" s="74"/>
      <c r="AY38" s="2"/>
      <c r="AZ38" s="58"/>
      <c r="BA38" s="61"/>
      <c r="BB38" s="43"/>
      <c r="BC38" s="58"/>
      <c r="BD38" s="58"/>
      <c r="BE38" s="61"/>
      <c r="BF38" s="58"/>
      <c r="BG38" s="58"/>
      <c r="BH38" s="58"/>
      <c r="BI38" s="62"/>
      <c r="BJ38" s="2"/>
      <c r="BK38" s="2"/>
      <c r="BL38" s="2"/>
      <c r="BM38" s="2"/>
      <c r="BN38" s="2"/>
      <c r="BO38" s="63"/>
      <c r="BP38" s="2"/>
      <c r="BQ38" s="2"/>
      <c r="BR38" s="2"/>
      <c r="BS38" s="64"/>
      <c r="BT38" s="2"/>
      <c r="BU38" s="60"/>
      <c r="BV38" s="74"/>
      <c r="BW38" s="2"/>
      <c r="BX38" s="58"/>
      <c r="BY38" s="61"/>
      <c r="BZ38" s="43"/>
      <c r="CA38" s="58"/>
      <c r="CB38" s="58"/>
      <c r="CC38" s="61"/>
      <c r="CD38" s="58"/>
      <c r="CE38" s="58"/>
      <c r="CF38" s="58"/>
      <c r="CG38" s="62"/>
      <c r="CH38" s="2"/>
      <c r="CI38" s="2"/>
      <c r="CJ38" s="2"/>
      <c r="CK38" s="2"/>
      <c r="CL38" s="2"/>
      <c r="CM38" s="63"/>
      <c r="CN38" s="2"/>
      <c r="CO38" s="2"/>
      <c r="CP38" s="2"/>
      <c r="CQ38" s="64"/>
      <c r="CR38" s="2"/>
      <c r="CS38" s="60"/>
      <c r="CT38" s="74"/>
      <c r="CU38" s="2"/>
      <c r="CV38" s="58"/>
      <c r="CW38" s="61"/>
      <c r="CX38" s="43"/>
      <c r="CY38" s="58"/>
      <c r="CZ38" s="58"/>
      <c r="DA38" s="61"/>
      <c r="DB38" s="58"/>
      <c r="DC38" s="58"/>
      <c r="DD38" s="58"/>
      <c r="DE38" s="62"/>
      <c r="DF38" s="2"/>
      <c r="DG38" s="2"/>
      <c r="DH38" s="2"/>
      <c r="DI38" s="2"/>
      <c r="DJ38" s="2"/>
      <c r="DK38" s="63"/>
      <c r="DL38" s="2"/>
      <c r="DM38" s="2"/>
      <c r="DN38" s="2"/>
      <c r="DO38" s="64"/>
      <c r="DP38" s="2"/>
      <c r="DQ38" s="60"/>
      <c r="DR38" s="74"/>
      <c r="DS38" s="2"/>
      <c r="DT38" s="58"/>
      <c r="DU38" s="61"/>
      <c r="DV38" s="43"/>
      <c r="DW38" s="58"/>
      <c r="DX38" s="58"/>
      <c r="DY38" s="61"/>
      <c r="DZ38" s="58"/>
      <c r="EA38" s="58"/>
      <c r="EB38" s="58"/>
      <c r="EC38" s="62"/>
      <c r="ED38" s="2"/>
      <c r="EE38" s="2"/>
      <c r="EF38" s="2"/>
      <c r="EG38" s="2"/>
      <c r="EH38" s="2"/>
      <c r="EI38" s="63"/>
      <c r="EJ38" s="2"/>
      <c r="EK38" s="2"/>
      <c r="EL38" s="2"/>
      <c r="EM38" s="64"/>
      <c r="EN38" s="2"/>
      <c r="EO38" s="60"/>
      <c r="EP38" s="74"/>
      <c r="EQ38" s="2"/>
      <c r="ER38" s="58"/>
      <c r="ES38" s="61"/>
      <c r="ET38" s="43"/>
      <c r="EU38" s="58"/>
      <c r="EV38" s="58"/>
      <c r="EW38" s="61"/>
      <c r="EX38" s="58"/>
      <c r="EY38" s="58"/>
      <c r="EZ38" s="58"/>
      <c r="FA38" s="62"/>
      <c r="FB38" s="2"/>
      <c r="FC38" s="2"/>
      <c r="FD38" s="2"/>
      <c r="FE38" s="2"/>
      <c r="FF38" s="2"/>
      <c r="FG38" s="63"/>
      <c r="FH38" s="2"/>
      <c r="FI38" s="2"/>
      <c r="FJ38" s="2"/>
      <c r="FK38" s="64"/>
      <c r="FL38" s="2"/>
    </row>
    <row r="39" spans="1:168" ht="15" customHeight="1" x14ac:dyDescent="0.2">
      <c r="A39" s="60"/>
      <c r="B39" s="190" t="s">
        <v>62</v>
      </c>
      <c r="C39" s="191"/>
      <c r="D39" s="192"/>
      <c r="E39" s="44"/>
      <c r="F39" s="190" t="s">
        <v>63</v>
      </c>
      <c r="G39" s="191"/>
      <c r="H39" s="192"/>
      <c r="I39" s="2"/>
      <c r="J39" s="193" t="s">
        <v>25</v>
      </c>
      <c r="K39" s="193"/>
      <c r="L39" s="193"/>
      <c r="M39" s="2"/>
      <c r="N39" s="190" t="s">
        <v>64</v>
      </c>
      <c r="O39" s="191"/>
      <c r="P39" s="191"/>
      <c r="Q39" s="192"/>
      <c r="R39" s="2"/>
      <c r="S39" s="190" t="s">
        <v>65</v>
      </c>
      <c r="T39" s="191"/>
      <c r="U39" s="191"/>
      <c r="V39" s="191"/>
      <c r="W39" s="192"/>
      <c r="X39" s="2"/>
      <c r="Y39" s="60"/>
      <c r="Z39" s="190" t="s">
        <v>62</v>
      </c>
      <c r="AA39" s="191"/>
      <c r="AB39" s="192"/>
      <c r="AC39" s="44"/>
      <c r="AD39" s="190" t="s">
        <v>63</v>
      </c>
      <c r="AE39" s="191"/>
      <c r="AF39" s="192"/>
      <c r="AG39" s="2"/>
      <c r="AH39" s="193" t="s">
        <v>25</v>
      </c>
      <c r="AI39" s="193"/>
      <c r="AJ39" s="193"/>
      <c r="AK39" s="2"/>
      <c r="AL39" s="190" t="s">
        <v>64</v>
      </c>
      <c r="AM39" s="191"/>
      <c r="AN39" s="191"/>
      <c r="AO39" s="192"/>
      <c r="AP39" s="2"/>
      <c r="AQ39" s="190" t="s">
        <v>65</v>
      </c>
      <c r="AR39" s="191"/>
      <c r="AS39" s="191"/>
      <c r="AT39" s="191"/>
      <c r="AU39" s="192"/>
      <c r="AV39" s="2"/>
      <c r="AW39" s="60"/>
      <c r="AX39" s="190" t="s">
        <v>62</v>
      </c>
      <c r="AY39" s="191"/>
      <c r="AZ39" s="192"/>
      <c r="BA39" s="44"/>
      <c r="BB39" s="190" t="s">
        <v>63</v>
      </c>
      <c r="BC39" s="191"/>
      <c r="BD39" s="192"/>
      <c r="BE39" s="2"/>
      <c r="BF39" s="193" t="s">
        <v>25</v>
      </c>
      <c r="BG39" s="193"/>
      <c r="BH39" s="193"/>
      <c r="BI39" s="2"/>
      <c r="BJ39" s="190" t="s">
        <v>64</v>
      </c>
      <c r="BK39" s="191"/>
      <c r="BL39" s="191"/>
      <c r="BM39" s="192"/>
      <c r="BN39" s="2"/>
      <c r="BO39" s="190" t="s">
        <v>65</v>
      </c>
      <c r="BP39" s="191"/>
      <c r="BQ39" s="191"/>
      <c r="BR39" s="191"/>
      <c r="BS39" s="192"/>
      <c r="BT39" s="2"/>
      <c r="BU39" s="60"/>
      <c r="BV39" s="190" t="s">
        <v>62</v>
      </c>
      <c r="BW39" s="191"/>
      <c r="BX39" s="192"/>
      <c r="BY39" s="44"/>
      <c r="BZ39" s="190" t="s">
        <v>63</v>
      </c>
      <c r="CA39" s="191"/>
      <c r="CB39" s="192"/>
      <c r="CC39" s="2"/>
      <c r="CD39" s="193" t="s">
        <v>25</v>
      </c>
      <c r="CE39" s="193"/>
      <c r="CF39" s="193"/>
      <c r="CG39" s="2"/>
      <c r="CH39" s="190" t="s">
        <v>64</v>
      </c>
      <c r="CI39" s="191"/>
      <c r="CJ39" s="191"/>
      <c r="CK39" s="192"/>
      <c r="CL39" s="2"/>
      <c r="CM39" s="190" t="s">
        <v>65</v>
      </c>
      <c r="CN39" s="191"/>
      <c r="CO39" s="191"/>
      <c r="CP39" s="191"/>
      <c r="CQ39" s="192"/>
      <c r="CR39" s="2"/>
      <c r="CS39" s="60"/>
      <c r="CT39" s="190" t="s">
        <v>62</v>
      </c>
      <c r="CU39" s="191"/>
      <c r="CV39" s="192"/>
      <c r="CW39" s="44"/>
      <c r="CX39" s="190" t="s">
        <v>63</v>
      </c>
      <c r="CY39" s="191"/>
      <c r="CZ39" s="192"/>
      <c r="DA39" s="2"/>
      <c r="DB39" s="193" t="s">
        <v>25</v>
      </c>
      <c r="DC39" s="193"/>
      <c r="DD39" s="193"/>
      <c r="DE39" s="2"/>
      <c r="DF39" s="190" t="s">
        <v>64</v>
      </c>
      <c r="DG39" s="191"/>
      <c r="DH39" s="191"/>
      <c r="DI39" s="192"/>
      <c r="DJ39" s="2"/>
      <c r="DK39" s="190" t="s">
        <v>65</v>
      </c>
      <c r="DL39" s="191"/>
      <c r="DM39" s="191"/>
      <c r="DN39" s="191"/>
      <c r="DO39" s="192"/>
      <c r="DP39" s="2"/>
      <c r="DQ39" s="60"/>
      <c r="DR39" s="190" t="s">
        <v>62</v>
      </c>
      <c r="DS39" s="191"/>
      <c r="DT39" s="192"/>
      <c r="DU39" s="44"/>
      <c r="DV39" s="190" t="s">
        <v>63</v>
      </c>
      <c r="DW39" s="191"/>
      <c r="DX39" s="192"/>
      <c r="DY39" s="2"/>
      <c r="DZ39" s="193" t="s">
        <v>25</v>
      </c>
      <c r="EA39" s="193"/>
      <c r="EB39" s="193"/>
      <c r="EC39" s="2"/>
      <c r="ED39" s="190" t="s">
        <v>64</v>
      </c>
      <c r="EE39" s="191"/>
      <c r="EF39" s="191"/>
      <c r="EG39" s="192"/>
      <c r="EH39" s="2"/>
      <c r="EI39" s="190" t="s">
        <v>65</v>
      </c>
      <c r="EJ39" s="191"/>
      <c r="EK39" s="191"/>
      <c r="EL39" s="191"/>
      <c r="EM39" s="192"/>
      <c r="EN39" s="2"/>
      <c r="EO39" s="60"/>
      <c r="EP39" s="190" t="s">
        <v>62</v>
      </c>
      <c r="EQ39" s="191"/>
      <c r="ER39" s="192"/>
      <c r="ES39" s="44"/>
      <c r="ET39" s="190" t="s">
        <v>63</v>
      </c>
      <c r="EU39" s="191"/>
      <c r="EV39" s="192"/>
      <c r="EW39" s="2"/>
      <c r="EX39" s="193" t="s">
        <v>25</v>
      </c>
      <c r="EY39" s="193"/>
      <c r="EZ39" s="193"/>
      <c r="FA39" s="2"/>
      <c r="FB39" s="190" t="s">
        <v>64</v>
      </c>
      <c r="FC39" s="191"/>
      <c r="FD39" s="191"/>
      <c r="FE39" s="192"/>
      <c r="FF39" s="2"/>
      <c r="FG39" s="190" t="s">
        <v>65</v>
      </c>
      <c r="FH39" s="191"/>
      <c r="FI39" s="191"/>
      <c r="FJ39" s="191"/>
      <c r="FK39" s="192"/>
      <c r="FL39" s="2"/>
    </row>
    <row r="40" spans="1:168" ht="18" customHeight="1" x14ac:dyDescent="0.2">
      <c r="A40" s="60"/>
      <c r="B40" s="98" t="s">
        <v>17</v>
      </c>
      <c r="C40" s="96" t="s">
        <v>99</v>
      </c>
      <c r="D40" s="96" t="s">
        <v>100</v>
      </c>
      <c r="E40" s="44"/>
      <c r="F40" s="97" t="s">
        <v>60</v>
      </c>
      <c r="G40" s="96" t="s">
        <v>118</v>
      </c>
      <c r="H40" s="96" t="s">
        <v>61</v>
      </c>
      <c r="I40" s="81"/>
      <c r="J40" s="82" t="s">
        <v>101</v>
      </c>
      <c r="K40" s="82" t="s">
        <v>102</v>
      </c>
      <c r="L40" s="82" t="s">
        <v>228</v>
      </c>
      <c r="M40" s="53"/>
      <c r="N40" s="82" t="s">
        <v>104</v>
      </c>
      <c r="O40" s="82" t="s">
        <v>105</v>
      </c>
      <c r="P40" s="82" t="s">
        <v>229</v>
      </c>
      <c r="Q40" s="83" t="s">
        <v>38</v>
      </c>
      <c r="R40" s="2"/>
      <c r="S40" s="84" t="s">
        <v>39</v>
      </c>
      <c r="T40" s="82" t="s">
        <v>40</v>
      </c>
      <c r="U40" s="82" t="s">
        <v>41</v>
      </c>
      <c r="V40" s="82" t="s">
        <v>42</v>
      </c>
      <c r="W40" s="83" t="s">
        <v>43</v>
      </c>
      <c r="X40" s="2"/>
      <c r="Y40" s="60"/>
      <c r="Z40" s="98" t="s">
        <v>17</v>
      </c>
      <c r="AA40" s="96" t="s">
        <v>99</v>
      </c>
      <c r="AB40" s="96" t="s">
        <v>100</v>
      </c>
      <c r="AC40" s="44"/>
      <c r="AD40" s="97" t="s">
        <v>60</v>
      </c>
      <c r="AE40" s="96" t="s">
        <v>30</v>
      </c>
      <c r="AF40" s="96" t="s">
        <v>61</v>
      </c>
      <c r="AG40" s="81"/>
      <c r="AH40" s="82" t="s">
        <v>101</v>
      </c>
      <c r="AI40" s="82" t="s">
        <v>102</v>
      </c>
      <c r="AJ40" s="82" t="s">
        <v>228</v>
      </c>
      <c r="AK40" s="53"/>
      <c r="AL40" s="82" t="s">
        <v>104</v>
      </c>
      <c r="AM40" s="82" t="s">
        <v>105</v>
      </c>
      <c r="AN40" s="82" t="s">
        <v>229</v>
      </c>
      <c r="AO40" s="83" t="s">
        <v>38</v>
      </c>
      <c r="AP40" s="2"/>
      <c r="AQ40" s="84" t="s">
        <v>39</v>
      </c>
      <c r="AR40" s="82" t="s">
        <v>40</v>
      </c>
      <c r="AS40" s="82" t="s">
        <v>41</v>
      </c>
      <c r="AT40" s="82" t="s">
        <v>42</v>
      </c>
      <c r="AU40" s="83" t="s">
        <v>43</v>
      </c>
      <c r="AV40" s="2"/>
      <c r="AW40" s="60"/>
      <c r="AX40" s="98" t="s">
        <v>17</v>
      </c>
      <c r="AY40" s="96" t="s">
        <v>99</v>
      </c>
      <c r="AZ40" s="96" t="s">
        <v>100</v>
      </c>
      <c r="BA40" s="44"/>
      <c r="BB40" s="97" t="s">
        <v>60</v>
      </c>
      <c r="BC40" s="96" t="s">
        <v>30</v>
      </c>
      <c r="BD40" s="96" t="s">
        <v>61</v>
      </c>
      <c r="BE40" s="81"/>
      <c r="BF40" s="82" t="s">
        <v>101</v>
      </c>
      <c r="BG40" s="82" t="s">
        <v>102</v>
      </c>
      <c r="BH40" s="82" t="s">
        <v>228</v>
      </c>
      <c r="BI40" s="53"/>
      <c r="BJ40" s="82" t="s">
        <v>104</v>
      </c>
      <c r="BK40" s="82" t="s">
        <v>105</v>
      </c>
      <c r="BL40" s="82" t="s">
        <v>229</v>
      </c>
      <c r="BM40" s="83" t="s">
        <v>38</v>
      </c>
      <c r="BN40" s="2"/>
      <c r="BO40" s="84" t="s">
        <v>39</v>
      </c>
      <c r="BP40" s="82" t="s">
        <v>40</v>
      </c>
      <c r="BQ40" s="82" t="s">
        <v>41</v>
      </c>
      <c r="BR40" s="82" t="s">
        <v>42</v>
      </c>
      <c r="BS40" s="83" t="s">
        <v>43</v>
      </c>
      <c r="BT40" s="2"/>
      <c r="BU40" s="60"/>
      <c r="BV40" s="98" t="s">
        <v>17</v>
      </c>
      <c r="BW40" s="96" t="s">
        <v>99</v>
      </c>
      <c r="BX40" s="96" t="s">
        <v>100</v>
      </c>
      <c r="BY40" s="44"/>
      <c r="BZ40" s="97" t="s">
        <v>60</v>
      </c>
      <c r="CA40" s="96" t="s">
        <v>30</v>
      </c>
      <c r="CB40" s="96" t="s">
        <v>61</v>
      </c>
      <c r="CC40" s="81"/>
      <c r="CD40" s="82" t="s">
        <v>101</v>
      </c>
      <c r="CE40" s="82" t="s">
        <v>102</v>
      </c>
      <c r="CF40" s="82" t="s">
        <v>228</v>
      </c>
      <c r="CG40" s="53"/>
      <c r="CH40" s="82" t="s">
        <v>104</v>
      </c>
      <c r="CI40" s="82" t="s">
        <v>105</v>
      </c>
      <c r="CJ40" s="82" t="s">
        <v>229</v>
      </c>
      <c r="CK40" s="83" t="s">
        <v>38</v>
      </c>
      <c r="CL40" s="2"/>
      <c r="CM40" s="84" t="s">
        <v>39</v>
      </c>
      <c r="CN40" s="82" t="s">
        <v>40</v>
      </c>
      <c r="CO40" s="82" t="s">
        <v>41</v>
      </c>
      <c r="CP40" s="82" t="s">
        <v>42</v>
      </c>
      <c r="CQ40" s="83" t="s">
        <v>43</v>
      </c>
      <c r="CR40" s="2"/>
      <c r="CS40" s="60"/>
      <c r="CT40" s="98" t="s">
        <v>17</v>
      </c>
      <c r="CU40" s="96" t="s">
        <v>99</v>
      </c>
      <c r="CV40" s="96" t="s">
        <v>100</v>
      </c>
      <c r="CW40" s="44"/>
      <c r="CX40" s="97" t="s">
        <v>60</v>
      </c>
      <c r="CY40" s="96" t="s">
        <v>30</v>
      </c>
      <c r="CZ40" s="96" t="s">
        <v>61</v>
      </c>
      <c r="DA40" s="81"/>
      <c r="DB40" s="82" t="s">
        <v>101</v>
      </c>
      <c r="DC40" s="82" t="s">
        <v>102</v>
      </c>
      <c r="DD40" s="82" t="s">
        <v>228</v>
      </c>
      <c r="DE40" s="53"/>
      <c r="DF40" s="82" t="s">
        <v>104</v>
      </c>
      <c r="DG40" s="82" t="s">
        <v>105</v>
      </c>
      <c r="DH40" s="82" t="s">
        <v>229</v>
      </c>
      <c r="DI40" s="83" t="s">
        <v>38</v>
      </c>
      <c r="DJ40" s="2"/>
      <c r="DK40" s="84" t="s">
        <v>39</v>
      </c>
      <c r="DL40" s="82" t="s">
        <v>40</v>
      </c>
      <c r="DM40" s="82" t="s">
        <v>41</v>
      </c>
      <c r="DN40" s="82" t="s">
        <v>42</v>
      </c>
      <c r="DO40" s="83" t="s">
        <v>43</v>
      </c>
      <c r="DP40" s="2"/>
      <c r="DQ40" s="60"/>
      <c r="DR40" s="98" t="s">
        <v>17</v>
      </c>
      <c r="DS40" s="96" t="s">
        <v>99</v>
      </c>
      <c r="DT40" s="96" t="s">
        <v>100</v>
      </c>
      <c r="DU40" s="44"/>
      <c r="DV40" s="97" t="s">
        <v>60</v>
      </c>
      <c r="DW40" s="96" t="s">
        <v>30</v>
      </c>
      <c r="DX40" s="96" t="s">
        <v>61</v>
      </c>
      <c r="DY40" s="81"/>
      <c r="DZ40" s="82" t="s">
        <v>101</v>
      </c>
      <c r="EA40" s="82" t="s">
        <v>102</v>
      </c>
      <c r="EB40" s="82" t="s">
        <v>228</v>
      </c>
      <c r="EC40" s="53"/>
      <c r="ED40" s="82" t="s">
        <v>104</v>
      </c>
      <c r="EE40" s="82" t="s">
        <v>105</v>
      </c>
      <c r="EF40" s="82" t="s">
        <v>229</v>
      </c>
      <c r="EG40" s="83" t="s">
        <v>38</v>
      </c>
      <c r="EH40" s="2"/>
      <c r="EI40" s="84" t="s">
        <v>39</v>
      </c>
      <c r="EJ40" s="82" t="s">
        <v>40</v>
      </c>
      <c r="EK40" s="82" t="s">
        <v>41</v>
      </c>
      <c r="EL40" s="82" t="s">
        <v>42</v>
      </c>
      <c r="EM40" s="83" t="s">
        <v>43</v>
      </c>
      <c r="EN40" s="2"/>
      <c r="EO40" s="60"/>
      <c r="EP40" s="98" t="s">
        <v>17</v>
      </c>
      <c r="EQ40" s="96" t="s">
        <v>99</v>
      </c>
      <c r="ER40" s="96" t="s">
        <v>100</v>
      </c>
      <c r="ES40" s="44"/>
      <c r="ET40" s="97" t="s">
        <v>60</v>
      </c>
      <c r="EU40" s="96" t="s">
        <v>30</v>
      </c>
      <c r="EV40" s="96" t="s">
        <v>61</v>
      </c>
      <c r="EW40" s="81"/>
      <c r="EX40" s="82" t="s">
        <v>101</v>
      </c>
      <c r="EY40" s="82" t="s">
        <v>102</v>
      </c>
      <c r="EZ40" s="82" t="s">
        <v>228</v>
      </c>
      <c r="FA40" s="53"/>
      <c r="FB40" s="82" t="s">
        <v>104</v>
      </c>
      <c r="FC40" s="82" t="s">
        <v>105</v>
      </c>
      <c r="FD40" s="82" t="s">
        <v>229</v>
      </c>
      <c r="FE40" s="83" t="s">
        <v>38</v>
      </c>
      <c r="FF40" s="2"/>
      <c r="FG40" s="84" t="s">
        <v>39</v>
      </c>
      <c r="FH40" s="82" t="s">
        <v>40</v>
      </c>
      <c r="FI40" s="82" t="s">
        <v>41</v>
      </c>
      <c r="FJ40" s="82" t="s">
        <v>42</v>
      </c>
      <c r="FK40" s="83" t="s">
        <v>43</v>
      </c>
      <c r="FL40" s="2"/>
    </row>
    <row r="41" spans="1:168" ht="12.75" customHeight="1" x14ac:dyDescent="0.2">
      <c r="A41" s="46">
        <v>1</v>
      </c>
      <c r="B41" s="93" t="s">
        <v>108</v>
      </c>
      <c r="C41" s="47">
        <v>1</v>
      </c>
      <c r="D41" s="47">
        <v>1</v>
      </c>
      <c r="E41" s="61"/>
      <c r="F41" s="47">
        <v>1</v>
      </c>
      <c r="G41" s="47">
        <v>40</v>
      </c>
      <c r="H41" s="71">
        <v>1</v>
      </c>
      <c r="I41" s="160"/>
      <c r="J41" s="85"/>
      <c r="K41" s="85"/>
      <c r="L41" s="49">
        <v>0.5</v>
      </c>
      <c r="M41" s="59"/>
      <c r="N41" s="85"/>
      <c r="O41" s="85"/>
      <c r="P41" s="50">
        <f>D41*G41*H41*L41</f>
        <v>20</v>
      </c>
      <c r="Q41" s="51">
        <f t="shared" ref="Q41:Q44" si="190">SUM(N41:P41)</f>
        <v>20</v>
      </c>
      <c r="R41" s="2"/>
      <c r="S41" s="65">
        <f>skupno!D21</f>
        <v>5.3076275663011145</v>
      </c>
      <c r="T41" s="86"/>
      <c r="U41" s="86"/>
      <c r="V41" s="87">
        <f t="shared" ref="V41:V42" si="191">P41*S41</f>
        <v>106.15255132602229</v>
      </c>
      <c r="W41" s="88">
        <f t="shared" ref="W41:W44" si="192">SUM(T41:V41)</f>
        <v>106.15255132602229</v>
      </c>
      <c r="X41" s="2"/>
      <c r="Y41" s="46">
        <v>2</v>
      </c>
      <c r="Z41" s="93" t="s">
        <v>108</v>
      </c>
      <c r="AA41" s="47">
        <v>1</v>
      </c>
      <c r="AB41" s="47">
        <v>1</v>
      </c>
      <c r="AC41" s="61"/>
      <c r="AD41" s="47">
        <v>1</v>
      </c>
      <c r="AE41" s="47">
        <v>150</v>
      </c>
      <c r="AF41" s="71">
        <v>1</v>
      </c>
      <c r="AG41" s="160"/>
      <c r="AH41" s="85"/>
      <c r="AI41" s="85"/>
      <c r="AJ41" s="49">
        <v>0.5</v>
      </c>
      <c r="AK41" s="59"/>
      <c r="AL41" s="85"/>
      <c r="AM41" s="85"/>
      <c r="AN41" s="50">
        <f>AB41*AE41*AF41*AJ41</f>
        <v>75</v>
      </c>
      <c r="AO41" s="51">
        <f t="shared" ref="AO41:AO42" si="193">SUM(AL41:AN41)</f>
        <v>75</v>
      </c>
      <c r="AP41" s="2"/>
      <c r="AQ41" s="65">
        <f>skupno!D21</f>
        <v>5.3076275663011145</v>
      </c>
      <c r="AR41" s="86"/>
      <c r="AS41" s="86"/>
      <c r="AT41" s="87">
        <f t="shared" ref="AT41:AT42" si="194">AN41*AQ41</f>
        <v>398.07206747258357</v>
      </c>
      <c r="AU41" s="88">
        <f t="shared" ref="AU41:AU42" si="195">SUM(AR41:AT41)</f>
        <v>398.07206747258357</v>
      </c>
      <c r="AV41" s="2"/>
      <c r="AW41" s="46">
        <v>3</v>
      </c>
      <c r="AX41" s="93" t="s">
        <v>108</v>
      </c>
      <c r="AY41" s="47">
        <v>1</v>
      </c>
      <c r="AZ41" s="47">
        <v>1</v>
      </c>
      <c r="BA41" s="61"/>
      <c r="BB41" s="47">
        <v>1</v>
      </c>
      <c r="BC41" s="47">
        <v>75</v>
      </c>
      <c r="BD41" s="71">
        <v>1</v>
      </c>
      <c r="BE41" s="160"/>
      <c r="BF41" s="85"/>
      <c r="BG41" s="85"/>
      <c r="BH41" s="49">
        <v>0.5</v>
      </c>
      <c r="BI41" s="59"/>
      <c r="BJ41" s="85"/>
      <c r="BK41" s="85"/>
      <c r="BL41" s="50">
        <f>AZ41*BC41*BD41*BH41</f>
        <v>37.5</v>
      </c>
      <c r="BM41" s="51">
        <f t="shared" ref="BM41:BM42" si="196">SUM(BJ41:BL41)</f>
        <v>37.5</v>
      </c>
      <c r="BN41" s="2"/>
      <c r="BO41" s="65">
        <f>skupno!D21</f>
        <v>5.3076275663011145</v>
      </c>
      <c r="BP41" s="86"/>
      <c r="BQ41" s="86"/>
      <c r="BR41" s="87">
        <f t="shared" ref="BR41:BR42" si="197">BL41*BO41</f>
        <v>199.03603373629178</v>
      </c>
      <c r="BS41" s="88">
        <f t="shared" ref="BS41:BS42" si="198">SUM(BP41:BR41)</f>
        <v>199.03603373629178</v>
      </c>
      <c r="BT41" s="2"/>
      <c r="BU41" s="46">
        <v>4</v>
      </c>
      <c r="BV41" s="93" t="s">
        <v>108</v>
      </c>
      <c r="BW41" s="47">
        <v>1</v>
      </c>
      <c r="BX41" s="47">
        <v>1</v>
      </c>
      <c r="BY41" s="61"/>
      <c r="BZ41" s="47">
        <v>1</v>
      </c>
      <c r="CA41" s="47">
        <v>85</v>
      </c>
      <c r="CB41" s="71">
        <v>1</v>
      </c>
      <c r="CC41" s="160"/>
      <c r="CD41" s="85"/>
      <c r="CE41" s="85"/>
      <c r="CF41" s="49">
        <v>0.5</v>
      </c>
      <c r="CG41" s="59"/>
      <c r="CH41" s="85"/>
      <c r="CI41" s="85"/>
      <c r="CJ41" s="50">
        <f>BX41*CA41*CB41*CF41</f>
        <v>42.5</v>
      </c>
      <c r="CK41" s="51">
        <f t="shared" ref="CK41:CK42" si="199">SUM(CH41:CJ41)</f>
        <v>42.5</v>
      </c>
      <c r="CL41" s="2"/>
      <c r="CM41" s="65">
        <f>skupno!D21</f>
        <v>5.3076275663011145</v>
      </c>
      <c r="CN41" s="86"/>
      <c r="CO41" s="86"/>
      <c r="CP41" s="87">
        <f t="shared" ref="CP41:CP42" si="200">CJ41*CM41</f>
        <v>225.57417156779738</v>
      </c>
      <c r="CQ41" s="88">
        <f t="shared" ref="CQ41:CQ42" si="201">SUM(CN41:CP41)</f>
        <v>225.57417156779738</v>
      </c>
      <c r="CR41" s="2"/>
      <c r="CS41" s="46">
        <v>5</v>
      </c>
      <c r="CT41" s="93" t="s">
        <v>108</v>
      </c>
      <c r="CU41" s="47">
        <v>1</v>
      </c>
      <c r="CV41" s="47">
        <v>1</v>
      </c>
      <c r="CW41" s="61"/>
      <c r="CX41" s="47">
        <v>1</v>
      </c>
      <c r="CY41" s="47">
        <v>35</v>
      </c>
      <c r="CZ41" s="71">
        <v>1</v>
      </c>
      <c r="DA41" s="160"/>
      <c r="DB41" s="85"/>
      <c r="DC41" s="85"/>
      <c r="DD41" s="49">
        <v>0.5</v>
      </c>
      <c r="DE41" s="59"/>
      <c r="DF41" s="85"/>
      <c r="DG41" s="85"/>
      <c r="DH41" s="50">
        <f>CV41*CY41*CZ41*DD41</f>
        <v>17.5</v>
      </c>
      <c r="DI41" s="51">
        <f t="shared" ref="DI41:DI42" si="202">SUM(DF41:DH41)</f>
        <v>17.5</v>
      </c>
      <c r="DJ41" s="2"/>
      <c r="DK41" s="65">
        <f>skupno!D21</f>
        <v>5.3076275663011145</v>
      </c>
      <c r="DL41" s="86"/>
      <c r="DM41" s="86"/>
      <c r="DN41" s="87">
        <f t="shared" ref="DN41:DN42" si="203">DH41*DK41</f>
        <v>92.883482410269508</v>
      </c>
      <c r="DO41" s="88">
        <f t="shared" ref="DO41:DO42" si="204">SUM(DL41:DN41)</f>
        <v>92.883482410269508</v>
      </c>
      <c r="DP41" s="2"/>
      <c r="DQ41" s="46">
        <v>6</v>
      </c>
      <c r="DR41" s="93" t="s">
        <v>108</v>
      </c>
      <c r="DS41" s="47">
        <v>1</v>
      </c>
      <c r="DT41" s="47">
        <v>1</v>
      </c>
      <c r="DU41" s="61"/>
      <c r="DV41" s="47">
        <v>1</v>
      </c>
      <c r="DW41" s="47">
        <v>120</v>
      </c>
      <c r="DX41" s="71">
        <v>1</v>
      </c>
      <c r="DY41" s="160"/>
      <c r="DZ41" s="85"/>
      <c r="EA41" s="85"/>
      <c r="EB41" s="49">
        <v>0.5</v>
      </c>
      <c r="EC41" s="59"/>
      <c r="ED41" s="85"/>
      <c r="EE41" s="85"/>
      <c r="EF41" s="50">
        <f>DT41*DW41*DX41*EB41</f>
        <v>60</v>
      </c>
      <c r="EG41" s="51">
        <f t="shared" ref="EG41:EG42" si="205">SUM(ED41:EF41)</f>
        <v>60</v>
      </c>
      <c r="EH41" s="2"/>
      <c r="EI41" s="65">
        <f>skupno!D21</f>
        <v>5.3076275663011145</v>
      </c>
      <c r="EJ41" s="86"/>
      <c r="EK41" s="86"/>
      <c r="EL41" s="87">
        <f t="shared" ref="EL41:EL42" si="206">EF41*EI41</f>
        <v>318.4576539780669</v>
      </c>
      <c r="EM41" s="88">
        <f t="shared" ref="EM41:EM42" si="207">SUM(EJ41:EL41)</f>
        <v>318.4576539780669</v>
      </c>
      <c r="EN41" s="2"/>
      <c r="EO41" s="46">
        <v>7</v>
      </c>
      <c r="EP41" s="93" t="s">
        <v>108</v>
      </c>
      <c r="EQ41" s="47">
        <v>1</v>
      </c>
      <c r="ER41" s="47">
        <v>1</v>
      </c>
      <c r="ES41" s="61"/>
      <c r="ET41" s="47">
        <v>1</v>
      </c>
      <c r="EU41" s="47">
        <v>70</v>
      </c>
      <c r="EV41" s="71">
        <v>1</v>
      </c>
      <c r="EW41" s="160"/>
      <c r="EX41" s="85"/>
      <c r="EY41" s="85"/>
      <c r="EZ41" s="49">
        <v>0.5</v>
      </c>
      <c r="FA41" s="59"/>
      <c r="FB41" s="85"/>
      <c r="FC41" s="85"/>
      <c r="FD41" s="50">
        <f>ER41*EU41*EV41*EZ41</f>
        <v>35</v>
      </c>
      <c r="FE41" s="51">
        <f t="shared" ref="FE41:FE42" si="208">SUM(FB41:FD41)</f>
        <v>35</v>
      </c>
      <c r="FF41" s="2"/>
      <c r="FG41" s="65">
        <f>skupno!D21</f>
        <v>5.3076275663011145</v>
      </c>
      <c r="FH41" s="86"/>
      <c r="FI41" s="86"/>
      <c r="FJ41" s="87">
        <f t="shared" ref="FJ41:FJ42" si="209">FD41*FG41</f>
        <v>185.76696482053902</v>
      </c>
      <c r="FK41" s="88">
        <f t="shared" ref="FK41:FK42" si="210">SUM(FH41:FJ41)</f>
        <v>185.76696482053902</v>
      </c>
      <c r="FL41" s="2"/>
    </row>
    <row r="42" spans="1:168" ht="12.75" customHeight="1" x14ac:dyDescent="0.2">
      <c r="A42" s="46">
        <v>1</v>
      </c>
      <c r="B42" s="93" t="s">
        <v>109</v>
      </c>
      <c r="C42" s="47">
        <v>1</v>
      </c>
      <c r="D42" s="47">
        <v>2</v>
      </c>
      <c r="E42" s="61"/>
      <c r="F42" s="47">
        <v>1</v>
      </c>
      <c r="G42" s="47">
        <v>15</v>
      </c>
      <c r="H42" s="71">
        <v>1</v>
      </c>
      <c r="I42" s="160"/>
      <c r="J42" s="85"/>
      <c r="K42" s="85"/>
      <c r="L42" s="49">
        <v>0.5</v>
      </c>
      <c r="M42" s="59"/>
      <c r="N42" s="85"/>
      <c r="O42" s="85"/>
      <c r="P42" s="50">
        <f>D42*G42*H42*L42</f>
        <v>15</v>
      </c>
      <c r="Q42" s="51">
        <f t="shared" si="190"/>
        <v>15</v>
      </c>
      <c r="R42" s="2"/>
      <c r="S42" s="65">
        <f>S41</f>
        <v>5.3076275663011145</v>
      </c>
      <c r="T42" s="86"/>
      <c r="U42" s="86"/>
      <c r="V42" s="87">
        <f t="shared" si="191"/>
        <v>79.614413494516725</v>
      </c>
      <c r="W42" s="88">
        <f t="shared" si="192"/>
        <v>79.614413494516725</v>
      </c>
      <c r="X42" s="2"/>
      <c r="Y42" s="46">
        <v>2</v>
      </c>
      <c r="Z42" s="93" t="s">
        <v>109</v>
      </c>
      <c r="AA42" s="47">
        <v>1</v>
      </c>
      <c r="AB42" s="47">
        <v>2</v>
      </c>
      <c r="AC42" s="61"/>
      <c r="AD42" s="47">
        <v>1</v>
      </c>
      <c r="AE42" s="47">
        <v>100</v>
      </c>
      <c r="AF42" s="71">
        <v>1</v>
      </c>
      <c r="AG42" s="160"/>
      <c r="AH42" s="85"/>
      <c r="AI42" s="85"/>
      <c r="AJ42" s="49">
        <v>0.5</v>
      </c>
      <c r="AK42" s="59"/>
      <c r="AL42" s="85"/>
      <c r="AM42" s="85"/>
      <c r="AN42" s="50">
        <f>AB42*AE42*AF42*AJ42</f>
        <v>100</v>
      </c>
      <c r="AO42" s="51">
        <f t="shared" si="193"/>
        <v>100</v>
      </c>
      <c r="AP42" s="2"/>
      <c r="AQ42" s="65">
        <f>AQ41</f>
        <v>5.3076275663011145</v>
      </c>
      <c r="AR42" s="86"/>
      <c r="AS42" s="86"/>
      <c r="AT42" s="87">
        <f t="shared" si="194"/>
        <v>530.76275663011143</v>
      </c>
      <c r="AU42" s="88">
        <f t="shared" si="195"/>
        <v>530.76275663011143</v>
      </c>
      <c r="AV42" s="2"/>
      <c r="AW42" s="46">
        <v>3</v>
      </c>
      <c r="AX42" s="93" t="s">
        <v>109</v>
      </c>
      <c r="AY42" s="47">
        <v>1</v>
      </c>
      <c r="AZ42" s="47">
        <v>2</v>
      </c>
      <c r="BA42" s="61"/>
      <c r="BB42" s="47">
        <v>1</v>
      </c>
      <c r="BC42" s="47">
        <v>50</v>
      </c>
      <c r="BD42" s="71">
        <v>1</v>
      </c>
      <c r="BE42" s="160"/>
      <c r="BF42" s="85"/>
      <c r="BG42" s="85"/>
      <c r="BH42" s="49">
        <v>0.5</v>
      </c>
      <c r="BI42" s="59"/>
      <c r="BJ42" s="85"/>
      <c r="BK42" s="85"/>
      <c r="BL42" s="50">
        <f>AZ42*BC42*BD42*BH42</f>
        <v>50</v>
      </c>
      <c r="BM42" s="51">
        <f t="shared" si="196"/>
        <v>50</v>
      </c>
      <c r="BN42" s="2"/>
      <c r="BO42" s="65">
        <f>BO41</f>
        <v>5.3076275663011145</v>
      </c>
      <c r="BP42" s="86"/>
      <c r="BQ42" s="86"/>
      <c r="BR42" s="87">
        <f t="shared" si="197"/>
        <v>265.38137831505571</v>
      </c>
      <c r="BS42" s="88">
        <f t="shared" si="198"/>
        <v>265.38137831505571</v>
      </c>
      <c r="BT42" s="2"/>
      <c r="BU42" s="46">
        <v>4</v>
      </c>
      <c r="BV42" s="93" t="s">
        <v>109</v>
      </c>
      <c r="BW42" s="47">
        <v>1</v>
      </c>
      <c r="BX42" s="47">
        <v>2</v>
      </c>
      <c r="BY42" s="61"/>
      <c r="BZ42" s="47">
        <v>1</v>
      </c>
      <c r="CA42" s="47">
        <v>20</v>
      </c>
      <c r="CB42" s="71">
        <v>1</v>
      </c>
      <c r="CC42" s="160"/>
      <c r="CD42" s="85"/>
      <c r="CE42" s="85"/>
      <c r="CF42" s="49">
        <v>0.5</v>
      </c>
      <c r="CG42" s="59"/>
      <c r="CH42" s="85"/>
      <c r="CI42" s="85"/>
      <c r="CJ42" s="50">
        <f>BX42*CA42*CB42*CF42</f>
        <v>20</v>
      </c>
      <c r="CK42" s="51">
        <f t="shared" si="199"/>
        <v>20</v>
      </c>
      <c r="CL42" s="2"/>
      <c r="CM42" s="65">
        <f>CM41</f>
        <v>5.3076275663011145</v>
      </c>
      <c r="CN42" s="86"/>
      <c r="CO42" s="86"/>
      <c r="CP42" s="87">
        <f t="shared" si="200"/>
        <v>106.15255132602229</v>
      </c>
      <c r="CQ42" s="88">
        <f t="shared" si="201"/>
        <v>106.15255132602229</v>
      </c>
      <c r="CR42" s="2"/>
      <c r="CS42" s="46">
        <v>5</v>
      </c>
      <c r="CT42" s="93" t="s">
        <v>109</v>
      </c>
      <c r="CU42" s="47">
        <v>1</v>
      </c>
      <c r="CV42" s="47">
        <v>2</v>
      </c>
      <c r="CW42" s="61"/>
      <c r="CX42" s="47">
        <v>1</v>
      </c>
      <c r="CY42" s="47">
        <v>10</v>
      </c>
      <c r="CZ42" s="71">
        <v>1</v>
      </c>
      <c r="DA42" s="160"/>
      <c r="DB42" s="85"/>
      <c r="DC42" s="85"/>
      <c r="DD42" s="49">
        <v>0.5</v>
      </c>
      <c r="DE42" s="59"/>
      <c r="DF42" s="85"/>
      <c r="DG42" s="85"/>
      <c r="DH42" s="50">
        <f>CV42*CY42*CZ42*DD42</f>
        <v>10</v>
      </c>
      <c r="DI42" s="51">
        <f t="shared" si="202"/>
        <v>10</v>
      </c>
      <c r="DJ42" s="2"/>
      <c r="DK42" s="65">
        <f>DK41</f>
        <v>5.3076275663011145</v>
      </c>
      <c r="DL42" s="86"/>
      <c r="DM42" s="86"/>
      <c r="DN42" s="87">
        <f t="shared" si="203"/>
        <v>53.076275663011145</v>
      </c>
      <c r="DO42" s="88">
        <f t="shared" si="204"/>
        <v>53.076275663011145</v>
      </c>
      <c r="DP42" s="2"/>
      <c r="DQ42" s="46">
        <v>6</v>
      </c>
      <c r="DR42" s="93" t="s">
        <v>109</v>
      </c>
      <c r="DS42" s="47"/>
      <c r="DT42" s="47"/>
      <c r="DU42" s="61"/>
      <c r="DV42" s="47"/>
      <c r="DW42" s="47"/>
      <c r="DX42" s="71"/>
      <c r="DY42" s="160"/>
      <c r="DZ42" s="85"/>
      <c r="EA42" s="85"/>
      <c r="EB42" s="49">
        <v>0.5</v>
      </c>
      <c r="EC42" s="59"/>
      <c r="ED42" s="85"/>
      <c r="EE42" s="85"/>
      <c r="EF42" s="50">
        <f>DT42*DW42*DX42*EB42</f>
        <v>0</v>
      </c>
      <c r="EG42" s="51">
        <f t="shared" si="205"/>
        <v>0</v>
      </c>
      <c r="EH42" s="2"/>
      <c r="EI42" s="65">
        <f>EI41</f>
        <v>5.3076275663011145</v>
      </c>
      <c r="EJ42" s="86"/>
      <c r="EK42" s="86"/>
      <c r="EL42" s="87">
        <f t="shared" si="206"/>
        <v>0</v>
      </c>
      <c r="EM42" s="88">
        <f t="shared" si="207"/>
        <v>0</v>
      </c>
      <c r="EN42" s="2"/>
      <c r="EO42" s="46">
        <v>7</v>
      </c>
      <c r="EP42" s="93" t="s">
        <v>109</v>
      </c>
      <c r="EQ42" s="47">
        <v>1</v>
      </c>
      <c r="ER42" s="47">
        <v>2</v>
      </c>
      <c r="ES42" s="61"/>
      <c r="ET42" s="47">
        <v>1</v>
      </c>
      <c r="EU42" s="47">
        <v>40</v>
      </c>
      <c r="EV42" s="71">
        <v>1</v>
      </c>
      <c r="EW42" s="160"/>
      <c r="EX42" s="85"/>
      <c r="EY42" s="85"/>
      <c r="EZ42" s="49">
        <v>0.5</v>
      </c>
      <c r="FA42" s="59"/>
      <c r="FB42" s="85"/>
      <c r="FC42" s="85"/>
      <c r="FD42" s="50">
        <f>ER42*EU42*EV42*EZ42</f>
        <v>40</v>
      </c>
      <c r="FE42" s="51">
        <f t="shared" si="208"/>
        <v>40</v>
      </c>
      <c r="FF42" s="2"/>
      <c r="FG42" s="65">
        <f>FG41</f>
        <v>5.3076275663011145</v>
      </c>
      <c r="FH42" s="86"/>
      <c r="FI42" s="86"/>
      <c r="FJ42" s="87">
        <f t="shared" si="209"/>
        <v>212.30510265204458</v>
      </c>
      <c r="FK42" s="88">
        <f t="shared" si="210"/>
        <v>212.30510265204458</v>
      </c>
      <c r="FL42" s="2"/>
    </row>
    <row r="43" spans="1:168" ht="12.75" customHeight="1" x14ac:dyDescent="0.2">
      <c r="A43" s="46">
        <v>1</v>
      </c>
      <c r="B43" s="93" t="s">
        <v>107</v>
      </c>
      <c r="C43" s="47">
        <v>1</v>
      </c>
      <c r="D43" s="47">
        <v>5</v>
      </c>
      <c r="E43" s="61"/>
      <c r="F43" s="47">
        <v>1</v>
      </c>
      <c r="G43" s="47">
        <v>6</v>
      </c>
      <c r="H43" s="71">
        <v>1</v>
      </c>
      <c r="I43" s="160"/>
      <c r="J43" s="85"/>
      <c r="K43" s="85"/>
      <c r="L43" s="49">
        <v>0.5</v>
      </c>
      <c r="M43" s="59"/>
      <c r="N43" s="85"/>
      <c r="O43" s="85"/>
      <c r="P43" s="50">
        <f>D43*G43*H43*L43</f>
        <v>15</v>
      </c>
      <c r="Q43" s="51">
        <f>SUM(N43:P43)</f>
        <v>15</v>
      </c>
      <c r="R43" s="2"/>
      <c r="S43" s="65">
        <f>S41</f>
        <v>5.3076275663011145</v>
      </c>
      <c r="T43" s="86"/>
      <c r="U43" s="86"/>
      <c r="V43" s="87">
        <f>P43*S43</f>
        <v>79.614413494516725</v>
      </c>
      <c r="W43" s="88">
        <f>SUM(T43:V43)</f>
        <v>79.614413494516725</v>
      </c>
      <c r="X43" s="2"/>
      <c r="Y43" s="46">
        <v>2</v>
      </c>
      <c r="Z43" s="93" t="s">
        <v>107</v>
      </c>
      <c r="AA43" s="47">
        <v>1</v>
      </c>
      <c r="AB43" s="47">
        <v>5</v>
      </c>
      <c r="AC43" s="61"/>
      <c r="AD43" s="47">
        <v>1</v>
      </c>
      <c r="AE43" s="47">
        <v>25</v>
      </c>
      <c r="AF43" s="71">
        <v>1</v>
      </c>
      <c r="AG43" s="160"/>
      <c r="AH43" s="85"/>
      <c r="AI43" s="85"/>
      <c r="AJ43" s="49">
        <v>0.5</v>
      </c>
      <c r="AK43" s="59"/>
      <c r="AL43" s="85"/>
      <c r="AM43" s="85"/>
      <c r="AN43" s="50">
        <f>AB43*AE43*AF43*AJ43</f>
        <v>62.5</v>
      </c>
      <c r="AO43" s="51">
        <f>SUM(AL43:AN43)</f>
        <v>62.5</v>
      </c>
      <c r="AP43" s="2"/>
      <c r="AQ43" s="65">
        <f>AQ41</f>
        <v>5.3076275663011145</v>
      </c>
      <c r="AR43" s="86"/>
      <c r="AS43" s="86"/>
      <c r="AT43" s="87">
        <f>AN43*AQ43</f>
        <v>331.72672289381967</v>
      </c>
      <c r="AU43" s="88">
        <f>SUM(AR43:AT43)</f>
        <v>331.72672289381967</v>
      </c>
      <c r="AV43" s="2"/>
      <c r="AW43" s="46">
        <v>3</v>
      </c>
      <c r="AX43" s="93" t="s">
        <v>107</v>
      </c>
      <c r="AY43" s="47">
        <v>1</v>
      </c>
      <c r="AZ43" s="47">
        <v>5</v>
      </c>
      <c r="BA43" s="61"/>
      <c r="BB43" s="47">
        <v>1</v>
      </c>
      <c r="BC43" s="47">
        <v>10</v>
      </c>
      <c r="BD43" s="71">
        <v>1</v>
      </c>
      <c r="BE43" s="160"/>
      <c r="BF43" s="85"/>
      <c r="BG43" s="85"/>
      <c r="BH43" s="49">
        <v>0.5</v>
      </c>
      <c r="BI43" s="59"/>
      <c r="BJ43" s="85"/>
      <c r="BK43" s="85"/>
      <c r="BL43" s="50">
        <f>AZ43*BC43*BD43*BH43</f>
        <v>25</v>
      </c>
      <c r="BM43" s="51">
        <f>SUM(BJ43:BL43)</f>
        <v>25</v>
      </c>
      <c r="BN43" s="2"/>
      <c r="BO43" s="65">
        <f>BO41</f>
        <v>5.3076275663011145</v>
      </c>
      <c r="BP43" s="86"/>
      <c r="BQ43" s="86"/>
      <c r="BR43" s="87">
        <f>BL43*BO43</f>
        <v>132.69068915752786</v>
      </c>
      <c r="BS43" s="88">
        <f>SUM(BP43:BR43)</f>
        <v>132.69068915752786</v>
      </c>
      <c r="BT43" s="2"/>
      <c r="BU43" s="46">
        <v>4</v>
      </c>
      <c r="BV43" s="93" t="s">
        <v>107</v>
      </c>
      <c r="BW43" s="47">
        <v>1</v>
      </c>
      <c r="BX43" s="47">
        <v>5</v>
      </c>
      <c r="BY43" s="61"/>
      <c r="BZ43" s="47">
        <v>1</v>
      </c>
      <c r="CA43" s="47">
        <v>25</v>
      </c>
      <c r="CB43" s="71">
        <v>1</v>
      </c>
      <c r="CC43" s="160">
        <v>1</v>
      </c>
      <c r="CD43" s="85"/>
      <c r="CE43" s="85"/>
      <c r="CF43" s="49">
        <v>0.5</v>
      </c>
      <c r="CG43" s="59"/>
      <c r="CH43" s="85"/>
      <c r="CI43" s="85"/>
      <c r="CJ43" s="50">
        <f>BX43*CA43*CB43*CF43</f>
        <v>62.5</v>
      </c>
      <c r="CK43" s="51">
        <f>SUM(CH43:CJ43)</f>
        <v>62.5</v>
      </c>
      <c r="CL43" s="2"/>
      <c r="CM43" s="65">
        <f>CM41</f>
        <v>5.3076275663011145</v>
      </c>
      <c r="CN43" s="86"/>
      <c r="CO43" s="86"/>
      <c r="CP43" s="87">
        <f>CJ43*CM43</f>
        <v>331.72672289381967</v>
      </c>
      <c r="CQ43" s="88">
        <f>SUM(CN43:CP43)</f>
        <v>331.72672289381967</v>
      </c>
      <c r="CR43" s="2"/>
      <c r="CS43" s="46">
        <v>5</v>
      </c>
      <c r="CT43" s="93" t="s">
        <v>107</v>
      </c>
      <c r="CU43" s="47">
        <v>1</v>
      </c>
      <c r="CV43" s="47">
        <v>5</v>
      </c>
      <c r="CW43" s="61"/>
      <c r="CX43" s="47">
        <v>1</v>
      </c>
      <c r="CY43" s="47">
        <v>30</v>
      </c>
      <c r="CZ43" s="71">
        <v>1</v>
      </c>
      <c r="DA43" s="160"/>
      <c r="DB43" s="85"/>
      <c r="DC43" s="85"/>
      <c r="DD43" s="49">
        <v>0.5</v>
      </c>
      <c r="DE43" s="59"/>
      <c r="DF43" s="85"/>
      <c r="DG43" s="85"/>
      <c r="DH43" s="50">
        <f>CV43*CY43*CZ43*DD43</f>
        <v>75</v>
      </c>
      <c r="DI43" s="51">
        <f>SUM(DF43:DH43)</f>
        <v>75</v>
      </c>
      <c r="DJ43" s="2"/>
      <c r="DK43" s="65">
        <f>DK41</f>
        <v>5.3076275663011145</v>
      </c>
      <c r="DL43" s="86"/>
      <c r="DM43" s="86"/>
      <c r="DN43" s="87">
        <f>DH43*DK43</f>
        <v>398.07206747258357</v>
      </c>
      <c r="DO43" s="88">
        <f>SUM(DL43:DN43)</f>
        <v>398.07206747258357</v>
      </c>
      <c r="DP43" s="2"/>
      <c r="DQ43" s="46">
        <v>6</v>
      </c>
      <c r="DR43" s="93" t="s">
        <v>107</v>
      </c>
      <c r="DS43" s="47">
        <v>1</v>
      </c>
      <c r="DT43" s="47">
        <v>5</v>
      </c>
      <c r="DU43" s="61"/>
      <c r="DV43" s="47">
        <v>1</v>
      </c>
      <c r="DW43" s="47">
        <v>35</v>
      </c>
      <c r="DX43" s="71">
        <v>1</v>
      </c>
      <c r="DY43" s="160"/>
      <c r="DZ43" s="85"/>
      <c r="EA43" s="85"/>
      <c r="EB43" s="49">
        <v>0.5</v>
      </c>
      <c r="EC43" s="59"/>
      <c r="ED43" s="85"/>
      <c r="EE43" s="85"/>
      <c r="EF43" s="50">
        <f>DT43*DW43*DX43*EB43</f>
        <v>87.5</v>
      </c>
      <c r="EG43" s="51">
        <f>SUM(ED43:EF43)</f>
        <v>87.5</v>
      </c>
      <c r="EH43" s="2"/>
      <c r="EI43" s="65">
        <f>EI41</f>
        <v>5.3076275663011145</v>
      </c>
      <c r="EJ43" s="86"/>
      <c r="EK43" s="86"/>
      <c r="EL43" s="87">
        <f>EF43*EI43</f>
        <v>464.41741205134753</v>
      </c>
      <c r="EM43" s="88">
        <f>SUM(EJ43:EL43)</f>
        <v>464.41741205134753</v>
      </c>
      <c r="EN43" s="2"/>
      <c r="EO43" s="46">
        <v>7</v>
      </c>
      <c r="EP43" s="93" t="s">
        <v>107</v>
      </c>
      <c r="EQ43" s="47">
        <v>1</v>
      </c>
      <c r="ER43" s="47">
        <v>5</v>
      </c>
      <c r="ES43" s="61"/>
      <c r="ET43" s="47">
        <v>1</v>
      </c>
      <c r="EU43" s="47">
        <v>12</v>
      </c>
      <c r="EV43" s="71">
        <v>1</v>
      </c>
      <c r="EW43" s="160"/>
      <c r="EX43" s="85"/>
      <c r="EY43" s="85"/>
      <c r="EZ43" s="49">
        <v>0.5</v>
      </c>
      <c r="FA43" s="59"/>
      <c r="FB43" s="85"/>
      <c r="FC43" s="85"/>
      <c r="FD43" s="50">
        <f>ER43*EU43*EV43*EZ43</f>
        <v>30</v>
      </c>
      <c r="FE43" s="51">
        <f>SUM(FB43:FD43)</f>
        <v>30</v>
      </c>
      <c r="FF43" s="2"/>
      <c r="FG43" s="65">
        <f>FG41</f>
        <v>5.3076275663011145</v>
      </c>
      <c r="FH43" s="86"/>
      <c r="FI43" s="86"/>
      <c r="FJ43" s="87">
        <f>FD43*FG43</f>
        <v>159.22882698903345</v>
      </c>
      <c r="FK43" s="88">
        <f>SUM(FH43:FJ43)</f>
        <v>159.22882698903345</v>
      </c>
      <c r="FL43" s="2"/>
    </row>
    <row r="44" spans="1:168" ht="12.75" customHeight="1" x14ac:dyDescent="0.2">
      <c r="A44" s="46">
        <v>1</v>
      </c>
      <c r="B44" s="93" t="s">
        <v>119</v>
      </c>
      <c r="C44" s="47">
        <v>1</v>
      </c>
      <c r="D44" s="47">
        <v>50</v>
      </c>
      <c r="E44" s="61"/>
      <c r="F44" s="47">
        <v>1</v>
      </c>
      <c r="G44" s="47">
        <v>1</v>
      </c>
      <c r="H44" s="71">
        <v>1</v>
      </c>
      <c r="I44" s="160"/>
      <c r="J44" s="85"/>
      <c r="K44" s="85"/>
      <c r="L44" s="49">
        <v>0.5</v>
      </c>
      <c r="M44" s="59"/>
      <c r="N44" s="85"/>
      <c r="O44" s="85"/>
      <c r="P44" s="50">
        <f>D44*G44*H44*L44</f>
        <v>25</v>
      </c>
      <c r="Q44" s="51">
        <f t="shared" si="190"/>
        <v>25</v>
      </c>
      <c r="R44" s="2"/>
      <c r="S44" s="65">
        <f>S41</f>
        <v>5.3076275663011145</v>
      </c>
      <c r="T44" s="86"/>
      <c r="U44" s="86"/>
      <c r="V44" s="87">
        <f t="shared" ref="V44" si="211">P44*S44</f>
        <v>132.69068915752786</v>
      </c>
      <c r="W44" s="88">
        <f t="shared" si="192"/>
        <v>132.69068915752786</v>
      </c>
      <c r="X44" s="2"/>
      <c r="Y44" s="46">
        <v>2</v>
      </c>
      <c r="Z44" s="93" t="s">
        <v>119</v>
      </c>
      <c r="AA44" s="47">
        <v>1</v>
      </c>
      <c r="AB44" s="47">
        <v>50</v>
      </c>
      <c r="AC44" s="61"/>
      <c r="AD44" s="47">
        <v>1</v>
      </c>
      <c r="AE44" s="47">
        <v>1</v>
      </c>
      <c r="AF44" s="71">
        <v>1</v>
      </c>
      <c r="AG44" s="160"/>
      <c r="AH44" s="85"/>
      <c r="AI44" s="85"/>
      <c r="AJ44" s="49">
        <v>0.5</v>
      </c>
      <c r="AK44" s="59"/>
      <c r="AL44" s="85"/>
      <c r="AM44" s="85"/>
      <c r="AN44" s="50">
        <f>AB44*AE44*AF44*AJ44</f>
        <v>25</v>
      </c>
      <c r="AO44" s="51">
        <f t="shared" ref="AO44" si="212">SUM(AL44:AN44)</f>
        <v>25</v>
      </c>
      <c r="AP44" s="2"/>
      <c r="AQ44" s="65">
        <f>AQ41</f>
        <v>5.3076275663011145</v>
      </c>
      <c r="AR44" s="86"/>
      <c r="AS44" s="86"/>
      <c r="AT44" s="87">
        <f t="shared" ref="AT44" si="213">AN44*AQ44</f>
        <v>132.69068915752786</v>
      </c>
      <c r="AU44" s="88">
        <f t="shared" ref="AU44" si="214">SUM(AR44:AT44)</f>
        <v>132.69068915752786</v>
      </c>
      <c r="AV44" s="2"/>
      <c r="AW44" s="46">
        <v>3</v>
      </c>
      <c r="AX44" s="93" t="s">
        <v>119</v>
      </c>
      <c r="AY44" s="47">
        <v>1</v>
      </c>
      <c r="AZ44" s="47">
        <v>10</v>
      </c>
      <c r="BA44" s="61"/>
      <c r="BB44" s="47">
        <v>1</v>
      </c>
      <c r="BC44" s="47">
        <v>1</v>
      </c>
      <c r="BD44" s="71">
        <v>1</v>
      </c>
      <c r="BE44" s="160"/>
      <c r="BF44" s="85"/>
      <c r="BG44" s="85"/>
      <c r="BH44" s="49">
        <v>0.5</v>
      </c>
      <c r="BI44" s="59"/>
      <c r="BJ44" s="85"/>
      <c r="BK44" s="85"/>
      <c r="BL44" s="50">
        <f>AZ44*BC44*BD44*BH44</f>
        <v>5</v>
      </c>
      <c r="BM44" s="51">
        <f t="shared" ref="BM44" si="215">SUM(BJ44:BL44)</f>
        <v>5</v>
      </c>
      <c r="BN44" s="2"/>
      <c r="BO44" s="65">
        <f>BO41</f>
        <v>5.3076275663011145</v>
      </c>
      <c r="BP44" s="86"/>
      <c r="BQ44" s="86"/>
      <c r="BR44" s="87">
        <f t="shared" ref="BR44" si="216">BL44*BO44</f>
        <v>26.538137831505573</v>
      </c>
      <c r="BS44" s="88">
        <f t="shared" ref="BS44" si="217">SUM(BP44:BR44)</f>
        <v>26.538137831505573</v>
      </c>
      <c r="BT44" s="2"/>
      <c r="BU44" s="46">
        <v>4</v>
      </c>
      <c r="BV44" s="93" t="s">
        <v>119</v>
      </c>
      <c r="BW44" s="47">
        <v>1</v>
      </c>
      <c r="BX44" s="47">
        <v>50</v>
      </c>
      <c r="BY44" s="61"/>
      <c r="BZ44" s="47">
        <v>1</v>
      </c>
      <c r="CA44" s="47">
        <v>1</v>
      </c>
      <c r="CB44" s="71">
        <v>1</v>
      </c>
      <c r="CC44" s="160"/>
      <c r="CD44" s="85"/>
      <c r="CE44" s="85"/>
      <c r="CF44" s="49">
        <v>0.5</v>
      </c>
      <c r="CG44" s="59"/>
      <c r="CH44" s="85"/>
      <c r="CI44" s="85"/>
      <c r="CJ44" s="50">
        <f>BX44*CA44*CB44*CF44</f>
        <v>25</v>
      </c>
      <c r="CK44" s="51">
        <f t="shared" ref="CK44" si="218">SUM(CH44:CJ44)</f>
        <v>25</v>
      </c>
      <c r="CL44" s="2"/>
      <c r="CM44" s="65">
        <f>CM41</f>
        <v>5.3076275663011145</v>
      </c>
      <c r="CN44" s="86"/>
      <c r="CO44" s="86"/>
      <c r="CP44" s="87">
        <f t="shared" ref="CP44" si="219">CJ44*CM44</f>
        <v>132.69068915752786</v>
      </c>
      <c r="CQ44" s="88">
        <f t="shared" ref="CQ44" si="220">SUM(CN44:CP44)</f>
        <v>132.69068915752786</v>
      </c>
      <c r="CR44" s="2"/>
      <c r="CS44" s="46">
        <v>5</v>
      </c>
      <c r="CT44" s="93" t="s">
        <v>119</v>
      </c>
      <c r="CU44" s="47">
        <v>1</v>
      </c>
      <c r="CV44" s="47">
        <v>50</v>
      </c>
      <c r="CW44" s="61"/>
      <c r="CX44" s="47">
        <v>1</v>
      </c>
      <c r="CY44" s="47">
        <v>1</v>
      </c>
      <c r="CZ44" s="71">
        <v>1</v>
      </c>
      <c r="DA44" s="160"/>
      <c r="DB44" s="85"/>
      <c r="DC44" s="85"/>
      <c r="DD44" s="49">
        <v>0.5</v>
      </c>
      <c r="DE44" s="59"/>
      <c r="DF44" s="85"/>
      <c r="DG44" s="85"/>
      <c r="DH44" s="50">
        <f>CV44*CY44*CZ44*DD44</f>
        <v>25</v>
      </c>
      <c r="DI44" s="51">
        <f t="shared" ref="DI44" si="221">SUM(DF44:DH44)</f>
        <v>25</v>
      </c>
      <c r="DJ44" s="2"/>
      <c r="DK44" s="65">
        <f>DK41</f>
        <v>5.3076275663011145</v>
      </c>
      <c r="DL44" s="86"/>
      <c r="DM44" s="86"/>
      <c r="DN44" s="87">
        <f t="shared" ref="DN44" si="222">DH44*DK44</f>
        <v>132.69068915752786</v>
      </c>
      <c r="DO44" s="88">
        <f t="shared" ref="DO44" si="223">SUM(DL44:DN44)</f>
        <v>132.69068915752786</v>
      </c>
      <c r="DP44" s="2"/>
      <c r="DQ44" s="46">
        <v>6</v>
      </c>
      <c r="DR44" s="93" t="s">
        <v>119</v>
      </c>
      <c r="DS44" s="47"/>
      <c r="DT44" s="47"/>
      <c r="DU44" s="61"/>
      <c r="DV44" s="47"/>
      <c r="DW44" s="47"/>
      <c r="DX44" s="71"/>
      <c r="DY44" s="160"/>
      <c r="DZ44" s="85"/>
      <c r="EA44" s="85"/>
      <c r="EB44" s="49">
        <v>0.5</v>
      </c>
      <c r="EC44" s="59"/>
      <c r="ED44" s="85"/>
      <c r="EE44" s="85"/>
      <c r="EF44" s="50">
        <f>DT44*DW44*DX44*EB44</f>
        <v>0</v>
      </c>
      <c r="EG44" s="51">
        <f t="shared" ref="EG44" si="224">SUM(ED44:EF44)</f>
        <v>0</v>
      </c>
      <c r="EH44" s="2"/>
      <c r="EI44" s="65">
        <f>EI41</f>
        <v>5.3076275663011145</v>
      </c>
      <c r="EJ44" s="86"/>
      <c r="EK44" s="86"/>
      <c r="EL44" s="87">
        <f t="shared" ref="EL44" si="225">EF44*EI44</f>
        <v>0</v>
      </c>
      <c r="EM44" s="88">
        <f t="shared" ref="EM44" si="226">SUM(EJ44:EL44)</f>
        <v>0</v>
      </c>
      <c r="EN44" s="2"/>
      <c r="EO44" s="46">
        <v>7</v>
      </c>
      <c r="EP44" s="93" t="s">
        <v>119</v>
      </c>
      <c r="EQ44" s="47">
        <v>1</v>
      </c>
      <c r="ER44" s="47">
        <v>50</v>
      </c>
      <c r="ES44" s="61"/>
      <c r="ET44" s="47">
        <v>1</v>
      </c>
      <c r="EU44" s="47">
        <v>1</v>
      </c>
      <c r="EV44" s="71">
        <v>1</v>
      </c>
      <c r="EW44" s="160"/>
      <c r="EX44" s="85"/>
      <c r="EY44" s="85"/>
      <c r="EZ44" s="49">
        <v>0.5</v>
      </c>
      <c r="FA44" s="59"/>
      <c r="FB44" s="85"/>
      <c r="FC44" s="85"/>
      <c r="FD44" s="50">
        <f>ER44*EU44*EV44*EZ44</f>
        <v>25</v>
      </c>
      <c r="FE44" s="51">
        <f t="shared" ref="FE44" si="227">SUM(FB44:FD44)</f>
        <v>25</v>
      </c>
      <c r="FF44" s="2"/>
      <c r="FG44" s="65">
        <f>FG41</f>
        <v>5.3076275663011145</v>
      </c>
      <c r="FH44" s="86"/>
      <c r="FI44" s="86"/>
      <c r="FJ44" s="87">
        <f t="shared" ref="FJ44" si="228">FD44*FG44</f>
        <v>132.69068915752786</v>
      </c>
      <c r="FK44" s="88">
        <f t="shared" ref="FK44" si="229">SUM(FH44:FJ44)</f>
        <v>132.69068915752786</v>
      </c>
      <c r="FL44" s="2"/>
    </row>
    <row r="45" spans="1:168" ht="5.0999999999999996" customHeight="1" x14ac:dyDescent="0.2">
      <c r="A45" s="60"/>
      <c r="B45" s="74"/>
      <c r="C45" s="2"/>
      <c r="D45" s="58"/>
      <c r="E45" s="61"/>
      <c r="F45" s="43"/>
      <c r="G45" s="58"/>
      <c r="H45" s="58"/>
      <c r="I45" s="61"/>
      <c r="J45" s="58"/>
      <c r="K45" s="58"/>
      <c r="L45" s="171"/>
      <c r="M45" s="62"/>
      <c r="N45" s="2"/>
      <c r="O45" s="2"/>
      <c r="P45" s="2"/>
      <c r="Q45" s="2"/>
      <c r="R45" s="2"/>
      <c r="S45" s="63"/>
      <c r="T45" s="2"/>
      <c r="U45" s="2"/>
      <c r="V45" s="2"/>
      <c r="W45" s="64"/>
      <c r="X45" s="2"/>
      <c r="Y45" s="60"/>
      <c r="Z45" s="74"/>
      <c r="AA45" s="2"/>
      <c r="AB45" s="58"/>
      <c r="AC45" s="61"/>
      <c r="AD45" s="43"/>
      <c r="AE45" s="58"/>
      <c r="AF45" s="58"/>
      <c r="AG45" s="61"/>
      <c r="AH45" s="58"/>
      <c r="AI45" s="58"/>
      <c r="AJ45" s="171"/>
      <c r="AK45" s="62"/>
      <c r="AL45" s="2"/>
      <c r="AM45" s="2"/>
      <c r="AN45" s="2"/>
      <c r="AO45" s="2"/>
      <c r="AP45" s="2"/>
      <c r="AQ45" s="63"/>
      <c r="AR45" s="2"/>
      <c r="AS45" s="2"/>
      <c r="AT45" s="2"/>
      <c r="AU45" s="64"/>
      <c r="AV45" s="2"/>
      <c r="AW45" s="60"/>
      <c r="AX45" s="74"/>
      <c r="AY45" s="2"/>
      <c r="AZ45" s="58"/>
      <c r="BA45" s="61"/>
      <c r="BB45" s="43"/>
      <c r="BC45" s="58"/>
      <c r="BD45" s="58"/>
      <c r="BE45" s="61"/>
      <c r="BF45" s="58"/>
      <c r="BG45" s="58"/>
      <c r="BH45" s="171"/>
      <c r="BI45" s="62"/>
      <c r="BJ45" s="2"/>
      <c r="BK45" s="2"/>
      <c r="BL45" s="2"/>
      <c r="BM45" s="2"/>
      <c r="BN45" s="2"/>
      <c r="BO45" s="63"/>
      <c r="BP45" s="2"/>
      <c r="BQ45" s="2"/>
      <c r="BR45" s="2"/>
      <c r="BS45" s="64"/>
      <c r="BT45" s="2"/>
      <c r="BU45" s="60"/>
      <c r="BV45" s="74"/>
      <c r="BW45" s="2"/>
      <c r="BX45" s="58"/>
      <c r="BY45" s="61"/>
      <c r="BZ45" s="43"/>
      <c r="CA45" s="58"/>
      <c r="CB45" s="58"/>
      <c r="CC45" s="61"/>
      <c r="CD45" s="58"/>
      <c r="CE45" s="58"/>
      <c r="CF45" s="171"/>
      <c r="CG45" s="62"/>
      <c r="CH45" s="2"/>
      <c r="CI45" s="2"/>
      <c r="CJ45" s="2"/>
      <c r="CK45" s="2"/>
      <c r="CL45" s="2"/>
      <c r="CM45" s="63"/>
      <c r="CN45" s="2"/>
      <c r="CO45" s="2"/>
      <c r="CP45" s="2"/>
      <c r="CQ45" s="64"/>
      <c r="CR45" s="2"/>
      <c r="CS45" s="60"/>
      <c r="CT45" s="74"/>
      <c r="CU45" s="2"/>
      <c r="CV45" s="58"/>
      <c r="CW45" s="61"/>
      <c r="CX45" s="43"/>
      <c r="CY45" s="58"/>
      <c r="CZ45" s="58"/>
      <c r="DA45" s="61"/>
      <c r="DB45" s="58"/>
      <c r="DC45" s="58"/>
      <c r="DD45" s="171"/>
      <c r="DE45" s="62"/>
      <c r="DF45" s="2"/>
      <c r="DG45" s="2"/>
      <c r="DH45" s="2"/>
      <c r="DI45" s="2"/>
      <c r="DJ45" s="2"/>
      <c r="DK45" s="63"/>
      <c r="DL45" s="2"/>
      <c r="DM45" s="2"/>
      <c r="DN45" s="2"/>
      <c r="DO45" s="64"/>
      <c r="DP45" s="2"/>
      <c r="DQ45" s="60"/>
      <c r="DR45" s="74"/>
      <c r="DS45" s="2"/>
      <c r="DT45" s="58"/>
      <c r="DU45" s="61"/>
      <c r="DV45" s="43"/>
      <c r="DW45" s="58"/>
      <c r="DX45" s="58"/>
      <c r="DY45" s="61"/>
      <c r="DZ45" s="58"/>
      <c r="EA45" s="58"/>
      <c r="EB45" s="171"/>
      <c r="EC45" s="62"/>
      <c r="ED45" s="2"/>
      <c r="EE45" s="2"/>
      <c r="EF45" s="2"/>
      <c r="EG45" s="2"/>
      <c r="EH45" s="2"/>
      <c r="EI45" s="63"/>
      <c r="EJ45" s="2"/>
      <c r="EK45" s="2"/>
      <c r="EL45" s="2"/>
      <c r="EM45" s="64"/>
      <c r="EN45" s="2"/>
      <c r="EO45" s="60"/>
      <c r="EP45" s="74"/>
      <c r="EQ45" s="2"/>
      <c r="ER45" s="58"/>
      <c r="ES45" s="61"/>
      <c r="ET45" s="43"/>
      <c r="EU45" s="58"/>
      <c r="EV45" s="58"/>
      <c r="EW45" s="61"/>
      <c r="EX45" s="58"/>
      <c r="EY45" s="58"/>
      <c r="EZ45" s="171"/>
      <c r="FA45" s="62"/>
      <c r="FB45" s="2"/>
      <c r="FC45" s="2"/>
      <c r="FD45" s="2"/>
      <c r="FE45" s="2"/>
      <c r="FF45" s="2"/>
      <c r="FG45" s="63"/>
      <c r="FH45" s="2"/>
      <c r="FI45" s="2"/>
      <c r="FJ45" s="2"/>
      <c r="FK45" s="64"/>
      <c r="FL45" s="2"/>
    </row>
    <row r="46" spans="1:168" ht="15" customHeight="1" x14ac:dyDescent="0.2">
      <c r="A46" s="60"/>
      <c r="B46" s="190" t="s">
        <v>66</v>
      </c>
      <c r="C46" s="191"/>
      <c r="D46" s="192"/>
      <c r="E46" s="44"/>
      <c r="F46" s="190" t="s">
        <v>67</v>
      </c>
      <c r="G46" s="191"/>
      <c r="H46" s="192"/>
      <c r="I46" s="2"/>
      <c r="J46" s="193" t="s">
        <v>25</v>
      </c>
      <c r="K46" s="193"/>
      <c r="L46" s="193"/>
      <c r="M46" s="2"/>
      <c r="N46" s="190" t="s">
        <v>68</v>
      </c>
      <c r="O46" s="191"/>
      <c r="P46" s="191"/>
      <c r="Q46" s="192"/>
      <c r="R46" s="2"/>
      <c r="S46" s="190" t="s">
        <v>69</v>
      </c>
      <c r="T46" s="191"/>
      <c r="U46" s="191"/>
      <c r="V46" s="191"/>
      <c r="W46" s="192"/>
      <c r="X46" s="2"/>
      <c r="Y46" s="60"/>
      <c r="Z46" s="190" t="s">
        <v>66</v>
      </c>
      <c r="AA46" s="191"/>
      <c r="AB46" s="192"/>
      <c r="AC46" s="44"/>
      <c r="AD46" s="190" t="s">
        <v>67</v>
      </c>
      <c r="AE46" s="191"/>
      <c r="AF46" s="192"/>
      <c r="AG46" s="2"/>
      <c r="AH46" s="193" t="s">
        <v>25</v>
      </c>
      <c r="AI46" s="193"/>
      <c r="AJ46" s="193"/>
      <c r="AK46" s="2"/>
      <c r="AL46" s="190" t="s">
        <v>68</v>
      </c>
      <c r="AM46" s="191"/>
      <c r="AN46" s="191"/>
      <c r="AO46" s="192"/>
      <c r="AP46" s="2"/>
      <c r="AQ46" s="190" t="s">
        <v>69</v>
      </c>
      <c r="AR46" s="191"/>
      <c r="AS46" s="191"/>
      <c r="AT46" s="191"/>
      <c r="AU46" s="192"/>
      <c r="AV46" s="2"/>
      <c r="AW46" s="60"/>
      <c r="AX46" s="190" t="s">
        <v>66</v>
      </c>
      <c r="AY46" s="191"/>
      <c r="AZ46" s="192"/>
      <c r="BA46" s="44"/>
      <c r="BB46" s="190" t="s">
        <v>67</v>
      </c>
      <c r="BC46" s="191"/>
      <c r="BD46" s="192"/>
      <c r="BE46" s="2"/>
      <c r="BF46" s="193" t="s">
        <v>25</v>
      </c>
      <c r="BG46" s="193"/>
      <c r="BH46" s="193"/>
      <c r="BI46" s="2"/>
      <c r="BJ46" s="190" t="s">
        <v>68</v>
      </c>
      <c r="BK46" s="191"/>
      <c r="BL46" s="191"/>
      <c r="BM46" s="192"/>
      <c r="BN46" s="2"/>
      <c r="BO46" s="190" t="s">
        <v>69</v>
      </c>
      <c r="BP46" s="191"/>
      <c r="BQ46" s="191"/>
      <c r="BR46" s="191"/>
      <c r="BS46" s="192"/>
      <c r="BT46" s="2"/>
      <c r="BU46" s="60"/>
      <c r="BV46" s="190" t="s">
        <v>66</v>
      </c>
      <c r="BW46" s="191"/>
      <c r="BX46" s="192"/>
      <c r="BY46" s="44"/>
      <c r="BZ46" s="190" t="s">
        <v>67</v>
      </c>
      <c r="CA46" s="191"/>
      <c r="CB46" s="192"/>
      <c r="CC46" s="2"/>
      <c r="CD46" s="193" t="s">
        <v>25</v>
      </c>
      <c r="CE46" s="193"/>
      <c r="CF46" s="193"/>
      <c r="CG46" s="2"/>
      <c r="CH46" s="190" t="s">
        <v>68</v>
      </c>
      <c r="CI46" s="191"/>
      <c r="CJ46" s="191"/>
      <c r="CK46" s="192"/>
      <c r="CL46" s="2"/>
      <c r="CM46" s="190" t="s">
        <v>69</v>
      </c>
      <c r="CN46" s="191"/>
      <c r="CO46" s="191"/>
      <c r="CP46" s="191"/>
      <c r="CQ46" s="192"/>
      <c r="CR46" s="2"/>
      <c r="CS46" s="60"/>
      <c r="CT46" s="190" t="s">
        <v>66</v>
      </c>
      <c r="CU46" s="191"/>
      <c r="CV46" s="192"/>
      <c r="CW46" s="44"/>
      <c r="CX46" s="190" t="s">
        <v>67</v>
      </c>
      <c r="CY46" s="191"/>
      <c r="CZ46" s="192"/>
      <c r="DA46" s="2"/>
      <c r="DB46" s="193" t="s">
        <v>25</v>
      </c>
      <c r="DC46" s="193"/>
      <c r="DD46" s="193"/>
      <c r="DE46" s="2"/>
      <c r="DF46" s="190" t="s">
        <v>68</v>
      </c>
      <c r="DG46" s="191"/>
      <c r="DH46" s="191"/>
      <c r="DI46" s="192"/>
      <c r="DJ46" s="2"/>
      <c r="DK46" s="190" t="s">
        <v>69</v>
      </c>
      <c r="DL46" s="191"/>
      <c r="DM46" s="191"/>
      <c r="DN46" s="191"/>
      <c r="DO46" s="192"/>
      <c r="DP46" s="2"/>
      <c r="DQ46" s="60"/>
      <c r="DR46" s="190" t="s">
        <v>66</v>
      </c>
      <c r="DS46" s="191"/>
      <c r="DT46" s="192"/>
      <c r="DU46" s="44"/>
      <c r="DV46" s="190" t="s">
        <v>67</v>
      </c>
      <c r="DW46" s="191"/>
      <c r="DX46" s="192"/>
      <c r="DY46" s="2"/>
      <c r="DZ46" s="193" t="s">
        <v>25</v>
      </c>
      <c r="EA46" s="193"/>
      <c r="EB46" s="193"/>
      <c r="EC46" s="2"/>
      <c r="ED46" s="190" t="s">
        <v>68</v>
      </c>
      <c r="EE46" s="191"/>
      <c r="EF46" s="191"/>
      <c r="EG46" s="192"/>
      <c r="EH46" s="2"/>
      <c r="EI46" s="190" t="s">
        <v>69</v>
      </c>
      <c r="EJ46" s="191"/>
      <c r="EK46" s="191"/>
      <c r="EL46" s="191"/>
      <c r="EM46" s="192"/>
      <c r="EN46" s="2"/>
      <c r="EO46" s="60"/>
      <c r="EP46" s="190" t="s">
        <v>66</v>
      </c>
      <c r="EQ46" s="191"/>
      <c r="ER46" s="192"/>
      <c r="ES46" s="44"/>
      <c r="ET46" s="190" t="s">
        <v>67</v>
      </c>
      <c r="EU46" s="191"/>
      <c r="EV46" s="192"/>
      <c r="EW46" s="2"/>
      <c r="EX46" s="193" t="s">
        <v>25</v>
      </c>
      <c r="EY46" s="193"/>
      <c r="EZ46" s="193"/>
      <c r="FA46" s="2"/>
      <c r="FB46" s="190" t="s">
        <v>68</v>
      </c>
      <c r="FC46" s="191"/>
      <c r="FD46" s="191"/>
      <c r="FE46" s="192"/>
      <c r="FF46" s="2"/>
      <c r="FG46" s="190" t="s">
        <v>69</v>
      </c>
      <c r="FH46" s="191"/>
      <c r="FI46" s="191"/>
      <c r="FJ46" s="191"/>
      <c r="FK46" s="192"/>
      <c r="FL46" s="2"/>
    </row>
    <row r="47" spans="1:168" ht="18" customHeight="1" x14ac:dyDescent="0.2">
      <c r="A47" s="58"/>
      <c r="B47" s="98" t="s">
        <v>19</v>
      </c>
      <c r="C47" s="96" t="s">
        <v>99</v>
      </c>
      <c r="D47" s="96" t="s">
        <v>100</v>
      </c>
      <c r="E47" s="99"/>
      <c r="F47" s="97" t="s">
        <v>70</v>
      </c>
      <c r="G47" s="96" t="s">
        <v>30</v>
      </c>
      <c r="H47" s="96" t="s">
        <v>71</v>
      </c>
      <c r="I47" s="81"/>
      <c r="J47" s="82" t="s">
        <v>115</v>
      </c>
      <c r="K47" s="82" t="s">
        <v>116</v>
      </c>
      <c r="L47" s="82" t="s">
        <v>117</v>
      </c>
      <c r="M47" s="99"/>
      <c r="N47" s="82" t="s">
        <v>115</v>
      </c>
      <c r="O47" s="82" t="s">
        <v>116</v>
      </c>
      <c r="P47" s="82" t="s">
        <v>117</v>
      </c>
      <c r="Q47" s="83" t="s">
        <v>38</v>
      </c>
      <c r="R47" s="2"/>
      <c r="S47" s="84" t="s">
        <v>39</v>
      </c>
      <c r="T47" s="82" t="s">
        <v>40</v>
      </c>
      <c r="U47" s="82" t="s">
        <v>41</v>
      </c>
      <c r="V47" s="82" t="s">
        <v>42</v>
      </c>
      <c r="W47" s="83" t="s">
        <v>43</v>
      </c>
      <c r="X47" s="2"/>
      <c r="Y47" s="58"/>
      <c r="Z47" s="98" t="s">
        <v>19</v>
      </c>
      <c r="AA47" s="96" t="s">
        <v>99</v>
      </c>
      <c r="AB47" s="96" t="s">
        <v>100</v>
      </c>
      <c r="AC47" s="99"/>
      <c r="AD47" s="97" t="s">
        <v>70</v>
      </c>
      <c r="AE47" s="96" t="s">
        <v>30</v>
      </c>
      <c r="AF47" s="96" t="s">
        <v>71</v>
      </c>
      <c r="AG47" s="81"/>
      <c r="AH47" s="82" t="s">
        <v>72</v>
      </c>
      <c r="AI47" s="82" t="s">
        <v>73</v>
      </c>
      <c r="AJ47" s="82" t="s">
        <v>74</v>
      </c>
      <c r="AK47" s="99"/>
      <c r="AL47" s="82" t="s">
        <v>115</v>
      </c>
      <c r="AM47" s="82" t="s">
        <v>116</v>
      </c>
      <c r="AN47" s="82" t="s">
        <v>117</v>
      </c>
      <c r="AO47" s="83" t="s">
        <v>38</v>
      </c>
      <c r="AP47" s="2"/>
      <c r="AQ47" s="84" t="s">
        <v>39</v>
      </c>
      <c r="AR47" s="82" t="s">
        <v>40</v>
      </c>
      <c r="AS47" s="82" t="s">
        <v>41</v>
      </c>
      <c r="AT47" s="82" t="s">
        <v>42</v>
      </c>
      <c r="AU47" s="83" t="s">
        <v>43</v>
      </c>
      <c r="AV47" s="2"/>
      <c r="AW47" s="58"/>
      <c r="AX47" s="98" t="s">
        <v>19</v>
      </c>
      <c r="AY47" s="96" t="s">
        <v>99</v>
      </c>
      <c r="AZ47" s="96" t="s">
        <v>100</v>
      </c>
      <c r="BA47" s="99"/>
      <c r="BB47" s="97" t="s">
        <v>70</v>
      </c>
      <c r="BC47" s="96" t="s">
        <v>30</v>
      </c>
      <c r="BD47" s="96" t="s">
        <v>71</v>
      </c>
      <c r="BE47" s="81"/>
      <c r="BF47" s="82" t="s">
        <v>72</v>
      </c>
      <c r="BG47" s="82" t="s">
        <v>73</v>
      </c>
      <c r="BH47" s="82" t="s">
        <v>74</v>
      </c>
      <c r="BI47" s="99"/>
      <c r="BJ47" s="82" t="s">
        <v>115</v>
      </c>
      <c r="BK47" s="82" t="s">
        <v>116</v>
      </c>
      <c r="BL47" s="82" t="s">
        <v>117</v>
      </c>
      <c r="BM47" s="83" t="s">
        <v>38</v>
      </c>
      <c r="BN47" s="2"/>
      <c r="BO47" s="84" t="s">
        <v>39</v>
      </c>
      <c r="BP47" s="82" t="s">
        <v>40</v>
      </c>
      <c r="BQ47" s="82" t="s">
        <v>41</v>
      </c>
      <c r="BR47" s="82" t="s">
        <v>42</v>
      </c>
      <c r="BS47" s="83" t="s">
        <v>43</v>
      </c>
      <c r="BT47" s="2"/>
      <c r="BU47" s="58"/>
      <c r="BV47" s="98" t="s">
        <v>19</v>
      </c>
      <c r="BW47" s="96" t="s">
        <v>99</v>
      </c>
      <c r="BX47" s="96" t="s">
        <v>100</v>
      </c>
      <c r="BY47" s="99"/>
      <c r="BZ47" s="97" t="s">
        <v>70</v>
      </c>
      <c r="CA47" s="96" t="s">
        <v>30</v>
      </c>
      <c r="CB47" s="96" t="s">
        <v>71</v>
      </c>
      <c r="CC47" s="81"/>
      <c r="CD47" s="82" t="s">
        <v>72</v>
      </c>
      <c r="CE47" s="82" t="s">
        <v>73</v>
      </c>
      <c r="CF47" s="82" t="s">
        <v>74</v>
      </c>
      <c r="CG47" s="99"/>
      <c r="CH47" s="82" t="s">
        <v>115</v>
      </c>
      <c r="CI47" s="82" t="s">
        <v>116</v>
      </c>
      <c r="CJ47" s="82" t="s">
        <v>117</v>
      </c>
      <c r="CK47" s="83" t="s">
        <v>38</v>
      </c>
      <c r="CL47" s="2"/>
      <c r="CM47" s="84" t="s">
        <v>39</v>
      </c>
      <c r="CN47" s="82" t="s">
        <v>40</v>
      </c>
      <c r="CO47" s="82" t="s">
        <v>41</v>
      </c>
      <c r="CP47" s="82" t="s">
        <v>42</v>
      </c>
      <c r="CQ47" s="83" t="s">
        <v>43</v>
      </c>
      <c r="CR47" s="2"/>
      <c r="CS47" s="58"/>
      <c r="CT47" s="98" t="s">
        <v>19</v>
      </c>
      <c r="CU47" s="96" t="s">
        <v>99</v>
      </c>
      <c r="CV47" s="96" t="s">
        <v>100</v>
      </c>
      <c r="CW47" s="99"/>
      <c r="CX47" s="97" t="s">
        <v>70</v>
      </c>
      <c r="CY47" s="96" t="s">
        <v>30</v>
      </c>
      <c r="CZ47" s="96" t="s">
        <v>71</v>
      </c>
      <c r="DA47" s="81"/>
      <c r="DB47" s="82" t="s">
        <v>72</v>
      </c>
      <c r="DC47" s="82" t="s">
        <v>73</v>
      </c>
      <c r="DD47" s="82" t="s">
        <v>74</v>
      </c>
      <c r="DE47" s="99"/>
      <c r="DF47" s="82" t="s">
        <v>115</v>
      </c>
      <c r="DG47" s="82" t="s">
        <v>116</v>
      </c>
      <c r="DH47" s="82" t="s">
        <v>117</v>
      </c>
      <c r="DI47" s="83" t="s">
        <v>38</v>
      </c>
      <c r="DJ47" s="2"/>
      <c r="DK47" s="84" t="s">
        <v>39</v>
      </c>
      <c r="DL47" s="82" t="s">
        <v>40</v>
      </c>
      <c r="DM47" s="82" t="s">
        <v>41</v>
      </c>
      <c r="DN47" s="82" t="s">
        <v>42</v>
      </c>
      <c r="DO47" s="83" t="s">
        <v>43</v>
      </c>
      <c r="DP47" s="2"/>
      <c r="DQ47" s="58"/>
      <c r="DR47" s="98" t="s">
        <v>19</v>
      </c>
      <c r="DS47" s="96" t="s">
        <v>99</v>
      </c>
      <c r="DT47" s="96" t="s">
        <v>100</v>
      </c>
      <c r="DU47" s="99"/>
      <c r="DV47" s="97" t="s">
        <v>70</v>
      </c>
      <c r="DW47" s="96" t="s">
        <v>30</v>
      </c>
      <c r="DX47" s="96" t="s">
        <v>71</v>
      </c>
      <c r="DY47" s="81"/>
      <c r="DZ47" s="82" t="s">
        <v>72</v>
      </c>
      <c r="EA47" s="82" t="s">
        <v>73</v>
      </c>
      <c r="EB47" s="82" t="s">
        <v>74</v>
      </c>
      <c r="EC47" s="99"/>
      <c r="ED47" s="82" t="s">
        <v>115</v>
      </c>
      <c r="EE47" s="82" t="s">
        <v>116</v>
      </c>
      <c r="EF47" s="82" t="s">
        <v>117</v>
      </c>
      <c r="EG47" s="83" t="s">
        <v>38</v>
      </c>
      <c r="EH47" s="2"/>
      <c r="EI47" s="84" t="s">
        <v>39</v>
      </c>
      <c r="EJ47" s="82" t="s">
        <v>40</v>
      </c>
      <c r="EK47" s="82" t="s">
        <v>41</v>
      </c>
      <c r="EL47" s="82" t="s">
        <v>42</v>
      </c>
      <c r="EM47" s="83" t="s">
        <v>43</v>
      </c>
      <c r="EN47" s="2"/>
      <c r="EO47" s="58"/>
      <c r="EP47" s="98" t="s">
        <v>19</v>
      </c>
      <c r="EQ47" s="96" t="s">
        <v>99</v>
      </c>
      <c r="ER47" s="96" t="s">
        <v>100</v>
      </c>
      <c r="ES47" s="99"/>
      <c r="ET47" s="97" t="s">
        <v>70</v>
      </c>
      <c r="EU47" s="96" t="s">
        <v>30</v>
      </c>
      <c r="EV47" s="96" t="s">
        <v>71</v>
      </c>
      <c r="EW47" s="81"/>
      <c r="EX47" s="82" t="s">
        <v>72</v>
      </c>
      <c r="EY47" s="82" t="s">
        <v>73</v>
      </c>
      <c r="EZ47" s="82" t="s">
        <v>74</v>
      </c>
      <c r="FA47" s="99"/>
      <c r="FB47" s="82" t="s">
        <v>115</v>
      </c>
      <c r="FC47" s="82" t="s">
        <v>116</v>
      </c>
      <c r="FD47" s="82" t="s">
        <v>117</v>
      </c>
      <c r="FE47" s="83" t="s">
        <v>38</v>
      </c>
      <c r="FF47" s="2"/>
      <c r="FG47" s="84" t="s">
        <v>39</v>
      </c>
      <c r="FH47" s="82" t="s">
        <v>40</v>
      </c>
      <c r="FI47" s="82" t="s">
        <v>41</v>
      </c>
      <c r="FJ47" s="82" t="s">
        <v>42</v>
      </c>
      <c r="FK47" s="83" t="s">
        <v>43</v>
      </c>
      <c r="FL47" s="2"/>
    </row>
    <row r="48" spans="1:168" ht="12.75" customHeight="1" x14ac:dyDescent="0.2">
      <c r="A48" s="46">
        <v>1</v>
      </c>
      <c r="B48" s="100" t="s">
        <v>75</v>
      </c>
      <c r="C48" s="47"/>
      <c r="D48" s="47"/>
      <c r="E48" s="57"/>
      <c r="F48" s="47"/>
      <c r="G48" s="48"/>
      <c r="H48" s="71"/>
      <c r="I48" s="160"/>
      <c r="J48" s="49"/>
      <c r="K48" s="85"/>
      <c r="L48" s="85"/>
      <c r="M48" s="57"/>
      <c r="N48" s="50">
        <f>D48*H48*J48</f>
        <v>0</v>
      </c>
      <c r="O48" s="85"/>
      <c r="P48" s="85"/>
      <c r="Q48" s="51">
        <f t="shared" ref="Q48:Q49" si="230">SUM(N48:P48)</f>
        <v>0</v>
      </c>
      <c r="R48" s="2"/>
      <c r="S48" s="65">
        <f>skupno!D24</f>
        <v>5.3076275663011145</v>
      </c>
      <c r="T48" s="86"/>
      <c r="U48" s="86"/>
      <c r="V48" s="87">
        <f>Q48*S48</f>
        <v>0</v>
      </c>
      <c r="W48" s="88">
        <f t="shared" ref="W48:W49" si="231">SUM(T48:V48)</f>
        <v>0</v>
      </c>
      <c r="X48" s="2"/>
      <c r="Y48" s="46">
        <v>2</v>
      </c>
      <c r="Z48" s="100" t="s">
        <v>75</v>
      </c>
      <c r="AA48" s="47"/>
      <c r="AB48" s="47"/>
      <c r="AC48" s="57"/>
      <c r="AD48" s="47"/>
      <c r="AE48" s="48"/>
      <c r="AF48" s="71"/>
      <c r="AG48" s="160"/>
      <c r="AH48" s="49"/>
      <c r="AI48" s="85"/>
      <c r="AJ48" s="85"/>
      <c r="AK48" s="57"/>
      <c r="AL48" s="50">
        <f>AB48*AF48*AH48</f>
        <v>0</v>
      </c>
      <c r="AM48" s="85"/>
      <c r="AN48" s="85"/>
      <c r="AO48" s="51">
        <f t="shared" ref="AO48:AO49" si="232">SUM(AL48:AN48)</f>
        <v>0</v>
      </c>
      <c r="AP48" s="2"/>
      <c r="AQ48" s="65">
        <f>skupno!D24</f>
        <v>5.3076275663011145</v>
      </c>
      <c r="AR48" s="86"/>
      <c r="AS48" s="86"/>
      <c r="AT48" s="87">
        <f>AO48*AQ48</f>
        <v>0</v>
      </c>
      <c r="AU48" s="88">
        <f t="shared" ref="AU48:AU49" si="233">SUM(AR48:AT48)</f>
        <v>0</v>
      </c>
      <c r="AV48" s="2"/>
      <c r="AW48" s="46">
        <v>3</v>
      </c>
      <c r="AX48" s="100" t="s">
        <v>75</v>
      </c>
      <c r="AY48" s="47"/>
      <c r="AZ48" s="47"/>
      <c r="BA48" s="57"/>
      <c r="BB48" s="47"/>
      <c r="BC48" s="48"/>
      <c r="BD48" s="71"/>
      <c r="BE48" s="160"/>
      <c r="BF48" s="49"/>
      <c r="BG48" s="85"/>
      <c r="BH48" s="85"/>
      <c r="BI48" s="57"/>
      <c r="BJ48" s="50">
        <f>AZ48*BD48*BF48</f>
        <v>0</v>
      </c>
      <c r="BK48" s="85"/>
      <c r="BL48" s="85"/>
      <c r="BM48" s="51">
        <f t="shared" ref="BM48:BM49" si="234">SUM(BJ48:BL48)</f>
        <v>0</v>
      </c>
      <c r="BN48" s="2"/>
      <c r="BO48" s="65">
        <f>skupno!D24</f>
        <v>5.3076275663011145</v>
      </c>
      <c r="BP48" s="86"/>
      <c r="BQ48" s="86"/>
      <c r="BR48" s="87">
        <f>BM48*BO48</f>
        <v>0</v>
      </c>
      <c r="BS48" s="88">
        <f t="shared" ref="BS48:BS49" si="235">SUM(BP48:BR48)</f>
        <v>0</v>
      </c>
      <c r="BT48" s="2"/>
      <c r="BU48" s="46">
        <v>4</v>
      </c>
      <c r="BV48" s="100" t="s">
        <v>75</v>
      </c>
      <c r="BW48" s="47"/>
      <c r="BX48" s="47"/>
      <c r="BY48" s="57"/>
      <c r="BZ48" s="47"/>
      <c r="CA48" s="48"/>
      <c r="CB48" s="71"/>
      <c r="CC48" s="160"/>
      <c r="CD48" s="49"/>
      <c r="CE48" s="85"/>
      <c r="CF48" s="85"/>
      <c r="CG48" s="57"/>
      <c r="CH48" s="50">
        <f>BX48*CB48*CD48</f>
        <v>0</v>
      </c>
      <c r="CI48" s="85"/>
      <c r="CJ48" s="85"/>
      <c r="CK48" s="51">
        <f t="shared" ref="CK48:CK49" si="236">SUM(CH48:CJ48)</f>
        <v>0</v>
      </c>
      <c r="CL48" s="2"/>
      <c r="CM48" s="65">
        <f>skupno!D24</f>
        <v>5.3076275663011145</v>
      </c>
      <c r="CN48" s="86"/>
      <c r="CO48" s="86"/>
      <c r="CP48" s="87">
        <f>CK48*CM48</f>
        <v>0</v>
      </c>
      <c r="CQ48" s="88">
        <f t="shared" ref="CQ48:CQ49" si="237">SUM(CN48:CP48)</f>
        <v>0</v>
      </c>
      <c r="CR48" s="2"/>
      <c r="CS48" s="46">
        <v>5</v>
      </c>
      <c r="CT48" s="100" t="s">
        <v>75</v>
      </c>
      <c r="CU48" s="47"/>
      <c r="CV48" s="47"/>
      <c r="CW48" s="57"/>
      <c r="CX48" s="47"/>
      <c r="CY48" s="48"/>
      <c r="CZ48" s="71"/>
      <c r="DA48" s="160"/>
      <c r="DB48" s="49"/>
      <c r="DC48" s="85"/>
      <c r="DD48" s="85"/>
      <c r="DE48" s="57"/>
      <c r="DF48" s="50">
        <f>CV48*CZ48*DB48</f>
        <v>0</v>
      </c>
      <c r="DG48" s="85"/>
      <c r="DH48" s="85"/>
      <c r="DI48" s="51">
        <f t="shared" ref="DI48:DI49" si="238">SUM(DF48:DH48)</f>
        <v>0</v>
      </c>
      <c r="DJ48" s="2"/>
      <c r="DK48" s="65">
        <f>skupno!D24</f>
        <v>5.3076275663011145</v>
      </c>
      <c r="DL48" s="86"/>
      <c r="DM48" s="86"/>
      <c r="DN48" s="87">
        <f>DI48*DK48</f>
        <v>0</v>
      </c>
      <c r="DO48" s="88">
        <f t="shared" ref="DO48:DO49" si="239">SUM(DL48:DN48)</f>
        <v>0</v>
      </c>
      <c r="DP48" s="2"/>
      <c r="DQ48" s="46">
        <v>6</v>
      </c>
      <c r="DR48" s="100" t="s">
        <v>75</v>
      </c>
      <c r="DS48" s="47">
        <v>1</v>
      </c>
      <c r="DT48" s="47">
        <v>40</v>
      </c>
      <c r="DU48" s="57"/>
      <c r="DV48" s="47">
        <v>1</v>
      </c>
      <c r="DW48" s="48">
        <v>80</v>
      </c>
      <c r="DX48" s="71">
        <v>1</v>
      </c>
      <c r="DY48" s="160"/>
      <c r="DZ48" s="49">
        <v>1</v>
      </c>
      <c r="EA48" s="85"/>
      <c r="EB48" s="85"/>
      <c r="EC48" s="57"/>
      <c r="ED48" s="50">
        <f>DT48*DX48*DZ48</f>
        <v>40</v>
      </c>
      <c r="EE48" s="85"/>
      <c r="EF48" s="85"/>
      <c r="EG48" s="51">
        <f t="shared" ref="EG48:EG49" si="240">SUM(ED48:EF48)</f>
        <v>40</v>
      </c>
      <c r="EH48" s="2"/>
      <c r="EI48" s="65">
        <f>skupno!D24</f>
        <v>5.3076275663011145</v>
      </c>
      <c r="EJ48" s="86"/>
      <c r="EK48" s="86"/>
      <c r="EL48" s="87">
        <f>EG48*EI48</f>
        <v>212.30510265204458</v>
      </c>
      <c r="EM48" s="88">
        <f t="shared" ref="EM48:EM49" si="241">SUM(EJ48:EL48)</f>
        <v>212.30510265204458</v>
      </c>
      <c r="EN48" s="2"/>
      <c r="EO48" s="46">
        <v>7</v>
      </c>
      <c r="EP48" s="100" t="s">
        <v>75</v>
      </c>
      <c r="EQ48" s="47"/>
      <c r="ER48" s="47"/>
      <c r="ES48" s="57"/>
      <c r="ET48" s="47"/>
      <c r="EU48" s="48"/>
      <c r="EV48" s="71"/>
      <c r="EW48" s="160"/>
      <c r="EX48" s="49"/>
      <c r="EY48" s="85"/>
      <c r="EZ48" s="85"/>
      <c r="FA48" s="57"/>
      <c r="FB48" s="50">
        <f>ER48*EV48*EX48</f>
        <v>0</v>
      </c>
      <c r="FC48" s="85"/>
      <c r="FD48" s="85"/>
      <c r="FE48" s="51">
        <f t="shared" ref="FE48:FE49" si="242">SUM(FB48:FD48)</f>
        <v>0</v>
      </c>
      <c r="FF48" s="2"/>
      <c r="FG48" s="65">
        <f>skupno!D24</f>
        <v>5.3076275663011145</v>
      </c>
      <c r="FH48" s="86"/>
      <c r="FI48" s="86"/>
      <c r="FJ48" s="87">
        <f>FE48*FG48</f>
        <v>0</v>
      </c>
      <c r="FK48" s="88">
        <f t="shared" ref="FK48:FK49" si="243">SUM(FH48:FJ48)</f>
        <v>0</v>
      </c>
      <c r="FL48" s="2"/>
    </row>
    <row r="49" spans="1:168" ht="12.75" customHeight="1" x14ac:dyDescent="0.2">
      <c r="A49" s="46">
        <v>1</v>
      </c>
      <c r="B49" s="100" t="s">
        <v>76</v>
      </c>
      <c r="C49" s="47"/>
      <c r="D49" s="47"/>
      <c r="E49" s="57"/>
      <c r="F49" s="47"/>
      <c r="G49" s="48"/>
      <c r="H49" s="71"/>
      <c r="I49" s="160"/>
      <c r="J49" s="49"/>
      <c r="K49" s="85"/>
      <c r="L49" s="85"/>
      <c r="M49" s="57"/>
      <c r="N49" s="50">
        <f>D49*H49*J49</f>
        <v>0</v>
      </c>
      <c r="O49" s="85"/>
      <c r="P49" s="85"/>
      <c r="Q49" s="51">
        <f t="shared" si="230"/>
        <v>0</v>
      </c>
      <c r="R49" s="2"/>
      <c r="S49" s="65">
        <f>S48</f>
        <v>5.3076275663011145</v>
      </c>
      <c r="T49" s="86"/>
      <c r="U49" s="86"/>
      <c r="V49" s="87">
        <f>Q49*S49</f>
        <v>0</v>
      </c>
      <c r="W49" s="88">
        <f t="shared" si="231"/>
        <v>0</v>
      </c>
      <c r="X49" s="2"/>
      <c r="Y49" s="46">
        <v>2</v>
      </c>
      <c r="Z49" s="100" t="s">
        <v>76</v>
      </c>
      <c r="AA49" s="47"/>
      <c r="AB49" s="47"/>
      <c r="AC49" s="57"/>
      <c r="AD49" s="47"/>
      <c r="AE49" s="48"/>
      <c r="AF49" s="71"/>
      <c r="AG49" s="160"/>
      <c r="AH49" s="49"/>
      <c r="AI49" s="85"/>
      <c r="AJ49" s="85"/>
      <c r="AK49" s="57"/>
      <c r="AL49" s="50">
        <f>AB49*AF49*AH49</f>
        <v>0</v>
      </c>
      <c r="AM49" s="85"/>
      <c r="AN49" s="85"/>
      <c r="AO49" s="51">
        <f t="shared" si="232"/>
        <v>0</v>
      </c>
      <c r="AP49" s="2"/>
      <c r="AQ49" s="65">
        <f>AQ48</f>
        <v>5.3076275663011145</v>
      </c>
      <c r="AR49" s="86"/>
      <c r="AS49" s="86"/>
      <c r="AT49" s="87">
        <f>AO49*AQ49</f>
        <v>0</v>
      </c>
      <c r="AU49" s="88">
        <f t="shared" si="233"/>
        <v>0</v>
      </c>
      <c r="AV49" s="2"/>
      <c r="AW49" s="46">
        <v>3</v>
      </c>
      <c r="AX49" s="100" t="s">
        <v>76</v>
      </c>
      <c r="AY49" s="47"/>
      <c r="AZ49" s="47"/>
      <c r="BA49" s="57"/>
      <c r="BB49" s="47"/>
      <c r="BC49" s="48"/>
      <c r="BD49" s="71"/>
      <c r="BE49" s="160"/>
      <c r="BF49" s="49"/>
      <c r="BG49" s="85"/>
      <c r="BH49" s="85"/>
      <c r="BI49" s="57"/>
      <c r="BJ49" s="50">
        <f>AZ49*BD49*BF49</f>
        <v>0</v>
      </c>
      <c r="BK49" s="85"/>
      <c r="BL49" s="85"/>
      <c r="BM49" s="51">
        <f t="shared" si="234"/>
        <v>0</v>
      </c>
      <c r="BN49" s="2"/>
      <c r="BO49" s="65">
        <f>BO48</f>
        <v>5.3076275663011145</v>
      </c>
      <c r="BP49" s="86"/>
      <c r="BQ49" s="86"/>
      <c r="BR49" s="87">
        <f>BM49*BO49</f>
        <v>0</v>
      </c>
      <c r="BS49" s="88">
        <f t="shared" si="235"/>
        <v>0</v>
      </c>
      <c r="BT49" s="2"/>
      <c r="BU49" s="46">
        <v>4</v>
      </c>
      <c r="BV49" s="100" t="s">
        <v>76</v>
      </c>
      <c r="BW49" s="47"/>
      <c r="BX49" s="47"/>
      <c r="BY49" s="57"/>
      <c r="BZ49" s="47"/>
      <c r="CA49" s="48"/>
      <c r="CB49" s="71"/>
      <c r="CC49" s="160"/>
      <c r="CD49" s="49"/>
      <c r="CE49" s="85"/>
      <c r="CF49" s="85"/>
      <c r="CG49" s="57"/>
      <c r="CH49" s="50">
        <f>BX49*CB49*CD49</f>
        <v>0</v>
      </c>
      <c r="CI49" s="85"/>
      <c r="CJ49" s="85"/>
      <c r="CK49" s="51">
        <f t="shared" si="236"/>
        <v>0</v>
      </c>
      <c r="CL49" s="2"/>
      <c r="CM49" s="65">
        <f>CM48</f>
        <v>5.3076275663011145</v>
      </c>
      <c r="CN49" s="86"/>
      <c r="CO49" s="86"/>
      <c r="CP49" s="87">
        <f>CK49*CM49</f>
        <v>0</v>
      </c>
      <c r="CQ49" s="88">
        <f t="shared" si="237"/>
        <v>0</v>
      </c>
      <c r="CR49" s="2"/>
      <c r="CS49" s="46">
        <v>5</v>
      </c>
      <c r="CT49" s="100" t="s">
        <v>76</v>
      </c>
      <c r="CU49" s="47"/>
      <c r="CV49" s="47"/>
      <c r="CW49" s="57"/>
      <c r="CX49" s="47"/>
      <c r="CY49" s="48"/>
      <c r="CZ49" s="71"/>
      <c r="DA49" s="160"/>
      <c r="DB49" s="49"/>
      <c r="DC49" s="85"/>
      <c r="DD49" s="85"/>
      <c r="DE49" s="57"/>
      <c r="DF49" s="50">
        <f>CV49*CZ49*DB49</f>
        <v>0</v>
      </c>
      <c r="DG49" s="85"/>
      <c r="DH49" s="85"/>
      <c r="DI49" s="51">
        <f t="shared" si="238"/>
        <v>0</v>
      </c>
      <c r="DJ49" s="2"/>
      <c r="DK49" s="65">
        <f>DK48</f>
        <v>5.3076275663011145</v>
      </c>
      <c r="DL49" s="86"/>
      <c r="DM49" s="86"/>
      <c r="DN49" s="87">
        <f>DI49*DK49</f>
        <v>0</v>
      </c>
      <c r="DO49" s="88">
        <f t="shared" si="239"/>
        <v>0</v>
      </c>
      <c r="DP49" s="2"/>
      <c r="DQ49" s="46">
        <v>6</v>
      </c>
      <c r="DR49" s="100" t="s">
        <v>76</v>
      </c>
      <c r="DS49" s="47">
        <v>1</v>
      </c>
      <c r="DT49" s="47">
        <v>60</v>
      </c>
      <c r="DU49" s="57"/>
      <c r="DV49" s="47">
        <v>1</v>
      </c>
      <c r="DW49" s="48">
        <v>102</v>
      </c>
      <c r="DX49" s="71">
        <v>1</v>
      </c>
      <c r="DY49" s="160"/>
      <c r="DZ49" s="49">
        <v>1</v>
      </c>
      <c r="EA49" s="85"/>
      <c r="EB49" s="85"/>
      <c r="EC49" s="57"/>
      <c r="ED49" s="50">
        <f>DT49*DX49*DZ49</f>
        <v>60</v>
      </c>
      <c r="EE49" s="85"/>
      <c r="EF49" s="85"/>
      <c r="EG49" s="51">
        <f t="shared" si="240"/>
        <v>60</v>
      </c>
      <c r="EH49" s="2"/>
      <c r="EI49" s="65">
        <f>EI48</f>
        <v>5.3076275663011145</v>
      </c>
      <c r="EJ49" s="86"/>
      <c r="EK49" s="86"/>
      <c r="EL49" s="87">
        <f>EG49*EI49</f>
        <v>318.4576539780669</v>
      </c>
      <c r="EM49" s="88">
        <f t="shared" si="241"/>
        <v>318.4576539780669</v>
      </c>
      <c r="EN49" s="2"/>
      <c r="EO49" s="46">
        <v>7</v>
      </c>
      <c r="EP49" s="100" t="s">
        <v>76</v>
      </c>
      <c r="EQ49" s="47"/>
      <c r="ER49" s="47"/>
      <c r="ES49" s="57"/>
      <c r="ET49" s="47"/>
      <c r="EU49" s="48"/>
      <c r="EV49" s="71"/>
      <c r="EW49" s="160"/>
      <c r="EX49" s="49"/>
      <c r="EY49" s="85"/>
      <c r="EZ49" s="85"/>
      <c r="FA49" s="57"/>
      <c r="FB49" s="50">
        <f>ER49*EV49*EX49</f>
        <v>0</v>
      </c>
      <c r="FC49" s="85"/>
      <c r="FD49" s="85"/>
      <c r="FE49" s="51">
        <f t="shared" si="242"/>
        <v>0</v>
      </c>
      <c r="FF49" s="2"/>
      <c r="FG49" s="65">
        <f>FG48</f>
        <v>5.3076275663011145</v>
      </c>
      <c r="FH49" s="86"/>
      <c r="FI49" s="86"/>
      <c r="FJ49" s="87">
        <f>FE49*FG49</f>
        <v>0</v>
      </c>
      <c r="FK49" s="88">
        <f t="shared" si="243"/>
        <v>0</v>
      </c>
      <c r="FL49" s="2"/>
    </row>
    <row r="50" spans="1:168" ht="5.0999999999999996" customHeight="1" x14ac:dyDescent="0.2">
      <c r="A50" s="2"/>
      <c r="B50" s="2"/>
      <c r="C50" s="43"/>
      <c r="D50" s="2"/>
      <c r="E50" s="4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54"/>
      <c r="T50" s="2"/>
      <c r="U50" s="2"/>
      <c r="V50" s="2"/>
      <c r="W50" s="2"/>
      <c r="X50" s="2"/>
      <c r="Y50" s="2"/>
      <c r="Z50" s="2"/>
      <c r="AA50" s="43"/>
      <c r="AB50" s="2"/>
      <c r="AC50" s="44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54"/>
      <c r="AR50" s="2"/>
      <c r="AS50" s="2"/>
      <c r="AT50" s="2"/>
      <c r="AU50" s="2"/>
      <c r="AV50" s="2"/>
      <c r="AW50" s="2"/>
      <c r="AX50" s="2"/>
      <c r="AY50" s="43"/>
      <c r="AZ50" s="2"/>
      <c r="BA50" s="44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54"/>
      <c r="BP50" s="2"/>
      <c r="BQ50" s="2"/>
      <c r="BR50" s="2"/>
      <c r="BS50" s="2"/>
      <c r="BT50" s="2"/>
      <c r="BU50" s="2"/>
      <c r="BV50" s="2"/>
      <c r="BW50" s="43"/>
      <c r="BX50" s="2"/>
      <c r="BY50" s="44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54"/>
      <c r="CN50" s="2"/>
      <c r="CO50" s="2"/>
      <c r="CP50" s="2"/>
      <c r="CQ50" s="2"/>
      <c r="CR50" s="2"/>
      <c r="CS50" s="2"/>
      <c r="CT50" s="2"/>
      <c r="CU50" s="43"/>
      <c r="CV50" s="2"/>
      <c r="CW50" s="44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54"/>
      <c r="DL50" s="2"/>
      <c r="DM50" s="2"/>
      <c r="DN50" s="2"/>
      <c r="DO50" s="2"/>
      <c r="DP50" s="2"/>
      <c r="DQ50" s="2"/>
      <c r="DR50" s="2"/>
      <c r="DS50" s="43"/>
      <c r="DT50" s="2"/>
      <c r="DU50" s="44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54"/>
      <c r="EJ50" s="2"/>
      <c r="EK50" s="2"/>
      <c r="EL50" s="2"/>
      <c r="EM50" s="2"/>
      <c r="EN50" s="2"/>
      <c r="EO50" s="2"/>
      <c r="EP50" s="2"/>
      <c r="EQ50" s="43"/>
      <c r="ER50" s="2"/>
      <c r="ES50" s="44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54"/>
      <c r="FH50" s="2"/>
      <c r="FI50" s="2"/>
      <c r="FJ50" s="2"/>
      <c r="FK50" s="2"/>
      <c r="FL50" s="2"/>
    </row>
    <row r="51" spans="1:168" s="2" customFormat="1" ht="18" customHeight="1" x14ac:dyDescent="0.2">
      <c r="A51" s="46">
        <v>1</v>
      </c>
      <c r="B51" s="72" t="s">
        <v>120</v>
      </c>
      <c r="C51" s="76"/>
      <c r="D51" s="76"/>
      <c r="E51" s="44"/>
      <c r="F51" s="69">
        <f>SUM(F6:F8)+SUM(F11:F18)+SUM(F21:F22)+SUM(F25:F26)+SUM(F29)+SUM(F32)+SUM(F36:F36)+SUM(F41:F44)+SUM(F48:F49)</f>
        <v>11</v>
      </c>
      <c r="G51" s="73">
        <f>SUM(G6:G8)+SUM(G11:G18)+SUM(G21:G22)+SUM(G25:G26)+SUM(G29)+SUM(G32)+SUM(G36:G36)+SUM(G41:G44)+SUM(G48:G49)</f>
        <v>114</v>
      </c>
      <c r="H51" s="76"/>
      <c r="I51" s="74"/>
      <c r="J51" s="76"/>
      <c r="K51" s="76"/>
      <c r="L51" s="76"/>
      <c r="M51" s="74"/>
      <c r="N51" s="75">
        <f>SUM(N6:N8)+SUM(N11:N18)+SUM(N21:N22)+SUM(N25:N26)+SUM(N29)+SUM(N32)+SUM(N36:N36)+SUM(N41:N44)+SUM(N48:N49)</f>
        <v>571.33333333333326</v>
      </c>
      <c r="O51" s="75">
        <f>SUM(O6:O8)+SUM(O11:O18)+SUM(O21:O22)+SUM(O25:O26)+SUM(O29)+SUM(O32)+SUM(O36:O36)+SUM(O41:O44)+SUM(O48:O49)</f>
        <v>438</v>
      </c>
      <c r="P51" s="75">
        <f>SUM(P6:P8)+SUM(P11:P18)+SUM(P21:P22)+SUM(P25:P26)+SUM(P29)+SUM(P32)+SUM(P36:P36)+SUM(P41:P44)+SUM(P48:P49)</f>
        <v>260</v>
      </c>
      <c r="Q51" s="69">
        <f>SUM(Q6:Q8)+SUM(Q11:Q18)+SUM(Q21:Q22)+SUM(Q25:Q26)+SUM(Q29)+SUM(Q32)+SUM(Q36:Q36)+SUM(Q41:Q44)+SUM(Q48:Q49)</f>
        <v>1269.3333333333333</v>
      </c>
      <c r="S51" s="70">
        <f>skupno!D27</f>
        <v>5.3076275663011145</v>
      </c>
      <c r="T51" s="101">
        <f>SUM(T6:T8)+SUM(T11:T18)+SUM(T21:T22)+SUM(T25:T26)+SUM(T29)+SUM(T32)+SUM(T36:T36)+SUM(T41:T44)+SUM(T48:T49)</f>
        <v>3032.4245495467035</v>
      </c>
      <c r="U51" s="101">
        <f>SUM(U6:U8)+SUM(U11:U18)+SUM(U21:U22)+SUM(U25:U26)+SUM(U29)+SUM(U32)+SUM(U36:U36)+SUM(U41:U44)+SUM(U48:U49)</f>
        <v>2324.7408740398882</v>
      </c>
      <c r="V51" s="101">
        <f>SUM(V6:V8)+SUM(V11:V18)+SUM(V21:V22)+SUM(V25:V26)+SUM(V29)+SUM(V32)+SUM(V36:V36)+SUM(V41:V44)+SUM(V48:V49)</f>
        <v>1379.9831672382898</v>
      </c>
      <c r="W51" s="102">
        <f>SUM(W6:W8)+SUM(W11:W18)+SUM(W21:W22)+SUM(W25:W26)+SUM(W29)+SUM(W32)+SUM(W36:W36)+SUM(W41:W44)+SUM(W48:W49)</f>
        <v>6737.1485908248815</v>
      </c>
      <c r="Y51" s="46">
        <v>2</v>
      </c>
      <c r="Z51" s="72" t="s">
        <v>120</v>
      </c>
      <c r="AA51" s="76"/>
      <c r="AB51" s="76"/>
      <c r="AC51" s="44"/>
      <c r="AD51" s="69">
        <f>SUM(AD6:AD8)+SUM(AD11:AD18)+SUM(AD21:AD22)+SUM(AD25:AD26)+SUM(AD29)+SUM(AD32)+SUM(AD36:AD36)+SUM(AD41:AD44)+SUM(AD48:AD49)</f>
        <v>11</v>
      </c>
      <c r="AE51" s="73">
        <f>SUM(AE6:AE8)+SUM(AE11:AE18)+SUM(AE21:AE22)+SUM(AE25:AE26)+SUM(AE29)+SUM(AE32)+SUM(AE36:AE36)+SUM(AE41:AE44)+SUM(AE48:AE49)</f>
        <v>374</v>
      </c>
      <c r="AF51" s="76"/>
      <c r="AG51" s="74"/>
      <c r="AH51" s="76"/>
      <c r="AI51" s="76"/>
      <c r="AJ51" s="76"/>
      <c r="AK51" s="74"/>
      <c r="AL51" s="75">
        <f>SUM(AL6:AL8)+SUM(AL11:AL18)+SUM(AL21:AL22)+SUM(AL25:AL26)+SUM(AL29)+SUM(AL32)+SUM(AL36:AL36)+SUM(AL41:AL44)+SUM(AL48:AL49)</f>
        <v>790</v>
      </c>
      <c r="AM51" s="75">
        <f>SUM(AM6:AM8)+SUM(AM11:AM18)+SUM(AM21:AM22)+SUM(AM25:AM26)+SUM(AM29)+SUM(AM32)+SUM(AM36:AM36)+SUM(AM41:AM44)+SUM(AM48:AM49)</f>
        <v>590</v>
      </c>
      <c r="AN51" s="75">
        <f>SUM(AN6:AN8)+SUM(AN11:AN18)+SUM(AN21:AN22)+SUM(AN25:AN26)+SUM(AN29)+SUM(AN32)+SUM(AN36:AN36)+SUM(AN41:AN44)+SUM(AN48:AN49)</f>
        <v>292.5</v>
      </c>
      <c r="AO51" s="69">
        <f>SUM(AO6:AO8)+SUM(AO11:AO18)+SUM(AO21:AO22)+SUM(AO25:AO26)+SUM(AO29)+SUM(AO32)+SUM(AO36:AO36)+SUM(AO41:AO44)+SUM(AO48:AO49)</f>
        <v>1672.5</v>
      </c>
      <c r="AQ51" s="70">
        <f>skupno!D27</f>
        <v>5.3076275663011145</v>
      </c>
      <c r="AR51" s="101">
        <f>SUM(AR6:AR8)+SUM(AR11:AR18)+SUM(AR21:AR22)+SUM(AR25:AR26)+SUM(AR29)+SUM(AR32)+SUM(AR36:AR36)+SUM(AR41:AR44)+SUM(AR48:AR49)</f>
        <v>4193.0257773778812</v>
      </c>
      <c r="AS51" s="101">
        <f>SUM(AS6:AS8)+SUM(AS11:AS18)+SUM(AS21:AS22)+SUM(AS25:AS26)+SUM(AS29)+SUM(AS32)+SUM(AS36:AS36)+SUM(AS41:AS44)+SUM(AS48:AS49)</f>
        <v>3131.5002641176579</v>
      </c>
      <c r="AT51" s="101">
        <f>SUM(AT6:AT8)+SUM(AT11:AT18)+SUM(AT21:AT22)+SUM(AT25:AT26)+SUM(AT29)+SUM(AT32)+SUM(AT36:AT36)+SUM(AT41:AT44)+SUM(AT48:AT49)</f>
        <v>1552.481063143076</v>
      </c>
      <c r="AU51" s="102">
        <f>SUM(AU6:AU8)+SUM(AU11:AU18)+SUM(AU21:AU22)+SUM(AU25:AU26)+SUM(AU29)+SUM(AU32)+SUM(AU36:AU36)+SUM(AU41:AU44)+SUM(AU48:AU49)</f>
        <v>8877.0071046386147</v>
      </c>
      <c r="AW51" s="46">
        <v>3</v>
      </c>
      <c r="AX51" s="72" t="s">
        <v>120</v>
      </c>
      <c r="AY51" s="76"/>
      <c r="AZ51" s="76"/>
      <c r="BA51" s="44"/>
      <c r="BB51" s="69">
        <f>SUM(BB6:BB8)+SUM(BB11:BB18)+SUM(BB21:BB22)+SUM(BB25:BB26)+SUM(BB29)+SUM(BB32)+SUM(BB36:BB36)+SUM(BB41:BB44)+SUM(BB48:BB49)</f>
        <v>8</v>
      </c>
      <c r="BC51" s="73">
        <f>SUM(BC6:BC8)+SUM(BC11:BC18)+SUM(BC21:BC22)+SUM(BC25:BC26)+SUM(BC29)+SUM(BC32)+SUM(BC36:BC36)+SUM(BC41:BC44)+SUM(BC48:BC49)</f>
        <v>187</v>
      </c>
      <c r="BD51" s="76"/>
      <c r="BE51" s="74"/>
      <c r="BF51" s="76"/>
      <c r="BG51" s="76"/>
      <c r="BH51" s="76"/>
      <c r="BI51" s="74"/>
      <c r="BJ51" s="75">
        <f>SUM(BJ6:BJ8)+SUM(BJ11:BJ18)+SUM(BJ21:BJ22)+SUM(BJ25:BJ26)+SUM(BJ29)+SUM(BJ32)+SUM(BJ36:BJ36)+SUM(BJ41:BJ44)+SUM(BJ48:BJ49)</f>
        <v>680</v>
      </c>
      <c r="BK51" s="75">
        <f>SUM(BK6:BK8)+SUM(BK11:BK18)+SUM(BK21:BK22)+SUM(BK25:BK26)+SUM(BK29)+SUM(BK32)+SUM(BK36:BK36)+SUM(BK41:BK44)+SUM(BK48:BK49)</f>
        <v>480</v>
      </c>
      <c r="BL51" s="75">
        <f>SUM(BL6:BL8)+SUM(BL11:BL18)+SUM(BL21:BL22)+SUM(BL25:BL26)+SUM(BL29)+SUM(BL32)+SUM(BL36:BL36)+SUM(BL41:BL44)+SUM(BL48:BL49)</f>
        <v>132.5</v>
      </c>
      <c r="BM51" s="69">
        <f>SUM(BM6:BM8)+SUM(BM11:BM18)+SUM(BM21:BM22)+SUM(BM25:BM26)+SUM(BM29)+SUM(BM32)+SUM(BM36:BM36)+SUM(BM41:BM44)+SUM(BM48:BM49)</f>
        <v>1292.5</v>
      </c>
      <c r="BO51" s="70">
        <f>skupno!D27</f>
        <v>5.3076275663011145</v>
      </c>
      <c r="BP51" s="101">
        <f>SUM(BP6:BP8)+SUM(BP11:BP18)+SUM(BP21:BP22)+SUM(BP25:BP26)+SUM(BP29)+SUM(BP32)+SUM(BP36:BP36)+SUM(BP41:BP44)+SUM(BP48:BP49)</f>
        <v>3609.1867450847581</v>
      </c>
      <c r="BQ51" s="101">
        <f>SUM(BQ6:BQ8)+SUM(BQ11:BQ18)+SUM(BQ21:BQ22)+SUM(BQ25:BQ26)+SUM(BQ29)+SUM(BQ32)+SUM(BQ36:BQ36)+SUM(BQ41:BQ44)+SUM(BQ48:BQ49)</f>
        <v>2547.6612318245352</v>
      </c>
      <c r="BR51" s="101">
        <f>SUM(BR6:BR8)+SUM(BR11:BR18)+SUM(BR21:BR22)+SUM(BR25:BR26)+SUM(BR29)+SUM(BR32)+SUM(BR36:BR36)+SUM(BR41:BR44)+SUM(BR48:BR49)</f>
        <v>703.26065253489753</v>
      </c>
      <c r="BS51" s="102">
        <f>SUM(BS6:BS8)+SUM(BS11:BS18)+SUM(BS21:BS22)+SUM(BS25:BS26)+SUM(BS29)+SUM(BS32)+SUM(BS36:BS36)+SUM(BS41:BS44)+SUM(BS48:BS49)</f>
        <v>6860.108629444192</v>
      </c>
      <c r="BU51" s="46">
        <v>4</v>
      </c>
      <c r="BV51" s="72" t="s">
        <v>120</v>
      </c>
      <c r="BW51" s="76"/>
      <c r="BX51" s="76"/>
      <c r="BY51" s="44"/>
      <c r="BZ51" s="69">
        <f>SUM(BZ6:BZ8)+SUM(BZ11:BZ18)+SUM(BZ21:BZ22)+SUM(BZ25:BZ26)+SUM(BZ29)+SUM(BZ32)+SUM(BZ36:BZ36)+SUM(BZ41:BZ44)+SUM(BZ48:BZ49)</f>
        <v>9</v>
      </c>
      <c r="CA51" s="73">
        <f>SUM(CA6:CA8)+SUM(CA11:CA18)+SUM(CA21:CA22)+SUM(CA25:CA26)+SUM(CA29)+SUM(CA32)+SUM(CA36:CA36)+SUM(CA41:CA44)+SUM(CA48:CA49)</f>
        <v>173</v>
      </c>
      <c r="CB51" s="76"/>
      <c r="CC51" s="74"/>
      <c r="CD51" s="76"/>
      <c r="CE51" s="76"/>
      <c r="CF51" s="76"/>
      <c r="CG51" s="74"/>
      <c r="CH51" s="75">
        <f>SUM(CH6:CH8)+SUM(CH11:CH18)+SUM(CH21:CH22)+SUM(CH25:CH26)+SUM(CH29)+SUM(CH32)+SUM(CH36:CH36)+SUM(CH41:CH44)+SUM(CH48:CH49)</f>
        <v>610</v>
      </c>
      <c r="CI51" s="75">
        <f>SUM(CI6:CI8)+SUM(CI11:CI18)+SUM(CI21:CI22)+SUM(CI25:CI26)+SUM(CI29)+SUM(CI32)+SUM(CI36:CI36)+SUM(CI41:CI44)+SUM(CI48:CI49)</f>
        <v>370</v>
      </c>
      <c r="CJ51" s="75">
        <f>SUM(CJ6:CJ8)+SUM(CJ11:CJ18)+SUM(CJ21:CJ22)+SUM(CJ25:CJ26)+SUM(CJ29)+SUM(CJ32)+SUM(CJ36:CJ36)+SUM(CJ41:CJ44)+SUM(CJ48:CJ49)</f>
        <v>170</v>
      </c>
      <c r="CK51" s="69">
        <f>SUM(CK6:CK8)+SUM(CK11:CK18)+SUM(CK21:CK22)+SUM(CK25:CK26)+SUM(CK29)+SUM(CK32)+SUM(CK36:CK36)+SUM(CK41:CK44)+SUM(CK48:CK49)</f>
        <v>1150</v>
      </c>
      <c r="CM51" s="70">
        <f>skupno!D27</f>
        <v>5.3076275663011145</v>
      </c>
      <c r="CN51" s="101">
        <f>SUM(CN6:CN8)+SUM(CN11:CN18)+SUM(CN21:CN22)+SUM(CN25:CN26)+SUM(CN29)+SUM(CN32)+SUM(CN36:CN36)+SUM(CN41:CN44)+SUM(CN48:CN49)</f>
        <v>3237.6528154436801</v>
      </c>
      <c r="CO51" s="101">
        <f>SUM(CO6:CO8)+SUM(CO11:CO18)+SUM(CO21:CO22)+SUM(CO25:CO26)+SUM(CO29)+SUM(CO32)+SUM(CO36:CO36)+SUM(CO41:CO44)+SUM(CO48:CO49)</f>
        <v>1963.8221995314125</v>
      </c>
      <c r="CP51" s="101">
        <f>SUM(CP6:CP8)+SUM(CP11:CP18)+SUM(CP21:CP22)+SUM(CP25:CP26)+SUM(CP29)+SUM(CP32)+SUM(CP36:CP36)+SUM(CP41:CP44)+SUM(CP48:CP49)</f>
        <v>902.29668627118951</v>
      </c>
      <c r="CQ51" s="102">
        <f>SUM(CQ6:CQ8)+SUM(CQ11:CQ18)+SUM(CQ21:CQ22)+SUM(CQ25:CQ26)+SUM(CQ29)+SUM(CQ32)+SUM(CQ36:CQ36)+SUM(CQ41:CQ44)+SUM(CQ48:CQ49)</f>
        <v>6103.7717012462817</v>
      </c>
      <c r="CS51" s="46">
        <v>5</v>
      </c>
      <c r="CT51" s="72" t="s">
        <v>120</v>
      </c>
      <c r="CU51" s="76"/>
      <c r="CV51" s="76"/>
      <c r="CW51" s="44"/>
      <c r="CX51" s="69">
        <f>SUM(CX6:CX8)+SUM(CX11:CX18)+SUM(CX21:CX22)+SUM(CX25:CX26)+SUM(CX29)+SUM(CX32)+SUM(CX36:CX36)+SUM(CX41:CX44)+SUM(CX48:CX49)</f>
        <v>8</v>
      </c>
      <c r="CY51" s="73">
        <f>SUM(CY6:CY8)+SUM(CY11:CY18)+SUM(CY21:CY22)+SUM(CY25:CY26)+SUM(CY29)+SUM(CY32)+SUM(CY36:CY36)+SUM(CY41:CY44)+SUM(CY48:CY49)</f>
        <v>90</v>
      </c>
      <c r="CZ51" s="76"/>
      <c r="DA51" s="74"/>
      <c r="DB51" s="76"/>
      <c r="DC51" s="76"/>
      <c r="DD51" s="76"/>
      <c r="DE51" s="74"/>
      <c r="DF51" s="75">
        <f>SUM(DF6:DF8)+SUM(DF11:DF18)+SUM(DF21:DF22)+SUM(DF25:DF26)+SUM(DF29)+SUM(DF32)+SUM(DF36:DF36)+SUM(DF41:DF44)+SUM(DF48:DF49)</f>
        <v>300</v>
      </c>
      <c r="DG51" s="75">
        <f>SUM(DG6:DG8)+SUM(DG11:DG18)+SUM(DG21:DG22)+SUM(DG25:DG26)+SUM(DG29)+SUM(DG32)+SUM(DG36:DG36)+SUM(DG41:DG44)+SUM(DG48:DG49)</f>
        <v>100</v>
      </c>
      <c r="DH51" s="75">
        <f>SUM(DH6:DH8)+SUM(DH11:DH18)+SUM(DH21:DH22)+SUM(DH25:DH26)+SUM(DH29)+SUM(DH32)+SUM(DH36:DH36)+SUM(DH41:DH44)+SUM(DH48:DH49)</f>
        <v>457.5</v>
      </c>
      <c r="DI51" s="69">
        <f>SUM(DI6:DI8)+SUM(DI11:DI18)+SUM(DI21:DI22)+SUM(DI25:DI26)+SUM(DI29)+SUM(DI32)+SUM(DI36:DI36)+SUM(DI41:DI44)+SUM(DI48:DI49)</f>
        <v>857.5</v>
      </c>
      <c r="DK51" s="70">
        <f>skupno!D27</f>
        <v>5.3076275663011145</v>
      </c>
      <c r="DL51" s="101">
        <f>SUM(DL6:DL8)+SUM(DL11:DL18)+SUM(DL21:DL22)+SUM(DL25:DL26)+SUM(DL29)+SUM(DL32)+SUM(DL36:DL36)+SUM(DL41:DL44)+SUM(DL48:DL49)</f>
        <v>1592.2882698903343</v>
      </c>
      <c r="DM51" s="101">
        <f>SUM(DM6:DM8)+SUM(DM11:DM18)+SUM(DM21:DM22)+SUM(DM25:DM26)+SUM(DM29)+SUM(DM32)+SUM(DM36:DM36)+SUM(DM41:DM44)+SUM(DM48:DM49)</f>
        <v>530.76275663011143</v>
      </c>
      <c r="DN51" s="101">
        <f>SUM(DN6:DN8)+SUM(DN11:DN18)+SUM(DN21:DN22)+SUM(DN25:DN26)+SUM(DN29)+SUM(DN32)+SUM(DN36:DN36)+SUM(DN41:DN44)+SUM(DN48:DN49)</f>
        <v>2428.2396115827596</v>
      </c>
      <c r="DO51" s="102">
        <f>SUM(DO6:DO8)+SUM(DO11:DO18)+SUM(DO21:DO22)+SUM(DO25:DO26)+SUM(DO29)+SUM(DO32)+SUM(DO36:DO36)+SUM(DO41:DO44)+SUM(DO48:DO49)</f>
        <v>4551.2906381032053</v>
      </c>
      <c r="DQ51" s="46">
        <v>6</v>
      </c>
      <c r="DR51" s="72" t="s">
        <v>120</v>
      </c>
      <c r="DS51" s="76"/>
      <c r="DT51" s="76"/>
      <c r="DU51" s="44"/>
      <c r="DV51" s="69">
        <f>SUM(DV6:DV8)+SUM(DV11:DV18)+SUM(DV21:DV22)+SUM(DV25:DV26)+SUM(DV29)+SUM(DV32)+SUM(DV36:DV36)+SUM(DV41:DV44)+SUM(DV48:DV49)</f>
        <v>9</v>
      </c>
      <c r="DW51" s="73">
        <f>SUM(DW6:DW8)+SUM(DW11:DW18)+SUM(DW21:DW22)+SUM(DW25:DW26)+SUM(DW29)+SUM(DW32)+SUM(DW36:DW36)+SUM(DW41:DW44)+SUM(DW48:DW49)</f>
        <v>424</v>
      </c>
      <c r="DX51" s="76"/>
      <c r="DY51" s="74"/>
      <c r="DZ51" s="76"/>
      <c r="EA51" s="76"/>
      <c r="EB51" s="76"/>
      <c r="EC51" s="74"/>
      <c r="ED51" s="75">
        <f>SUM(ED6:ED8)+SUM(ED11:ED18)+SUM(ED21:ED22)+SUM(ED25:ED26)+SUM(ED29)+SUM(ED32)+SUM(ED36:ED36)+SUM(ED41:ED44)+SUM(ED48:ED49)</f>
        <v>242.5</v>
      </c>
      <c r="EE51" s="75">
        <f>SUM(EE6:EE8)+SUM(EE11:EE18)+SUM(EE21:EE22)+SUM(EE25:EE26)+SUM(EE29)+SUM(EE32)+SUM(EE36:EE36)+SUM(EE41:EE44)+SUM(EE48:EE49)</f>
        <v>285</v>
      </c>
      <c r="EF51" s="75">
        <f>SUM(EF6:EF8)+SUM(EF11:EF18)+SUM(EF21:EF22)+SUM(EF25:EF26)+SUM(EF29)+SUM(EF32)+SUM(EF36:EF36)+SUM(EF41:EF44)+SUM(EF48:EF49)</f>
        <v>147.5</v>
      </c>
      <c r="EG51" s="69">
        <f>SUM(EG6:EG8)+SUM(EG11:EG18)+SUM(EG21:EG22)+SUM(EG25:EG26)+SUM(EG29)+SUM(EG32)+SUM(EG36:EG36)+SUM(EG41:EG44)+SUM(EG48:EG49)</f>
        <v>675</v>
      </c>
      <c r="EI51" s="70">
        <f>skupno!D27</f>
        <v>5.3076275663011145</v>
      </c>
      <c r="EJ51" s="101">
        <f>SUM(EJ6:EJ8)+SUM(EJ11:EJ18)+SUM(EJ21:EJ22)+SUM(EJ25:EJ26)+SUM(EJ29)+SUM(EJ32)+SUM(EJ36:EJ36)+SUM(EJ41:EJ44)+SUM(EJ48:EJ49)</f>
        <v>756.33692819790895</v>
      </c>
      <c r="EK51" s="101">
        <f>SUM(EK6:EK8)+SUM(EK11:EK18)+SUM(EK21:EK22)+SUM(EK25:EK26)+SUM(EK29)+SUM(EK32)+SUM(EK36:EK36)+SUM(EK41:EK44)+SUM(EK48:EK49)</f>
        <v>1512.6738563958179</v>
      </c>
      <c r="EL51" s="101">
        <f>SUM(EL6:EL8)+SUM(EL11:EL18)+SUM(EL21:EL22)+SUM(EL25:EL26)+SUM(EL29)+SUM(EL32)+SUM(EL36:EL36)+SUM(EL41:EL44)+SUM(EL48:EL49)</f>
        <v>1313.6378226595259</v>
      </c>
      <c r="EM51" s="102">
        <f>SUM(EM6:EM8)+SUM(EM11:EM18)+SUM(EM21:EM22)+SUM(EM25:EM26)+SUM(EM29)+SUM(EM32)+SUM(EM36:EM36)+SUM(EM41:EM44)+SUM(EM48:EM49)</f>
        <v>3582.6486072532525</v>
      </c>
      <c r="EO51" s="46">
        <v>7</v>
      </c>
      <c r="EP51" s="72" t="s">
        <v>120</v>
      </c>
      <c r="EQ51" s="76"/>
      <c r="ER51" s="76"/>
      <c r="ES51" s="44"/>
      <c r="ET51" s="69">
        <f>SUM(ET6:ET8)+SUM(ET11:ET18)+SUM(ET21:ET22)+SUM(ET25:ET26)+SUM(ET29)+SUM(ET32)+SUM(ET36:ET36)+SUM(ET41:ET44)+SUM(ET48:ET49)</f>
        <v>10</v>
      </c>
      <c r="EU51" s="73">
        <f>SUM(EU6:EU8)+SUM(EU11:EU18)+SUM(EU21:EU22)+SUM(EU25:EU26)+SUM(EU29)+SUM(EU32)+SUM(EU36:EU36)+SUM(EU41:EU44)+SUM(EU48:EU49)</f>
        <v>194</v>
      </c>
      <c r="EV51" s="76"/>
      <c r="EW51" s="74"/>
      <c r="EX51" s="76"/>
      <c r="EY51" s="76"/>
      <c r="EZ51" s="76"/>
      <c r="FA51" s="74"/>
      <c r="FB51" s="75">
        <f>SUM(FB6:FB8)+SUM(FB11:FB18)+SUM(FB21:FB22)+SUM(FB25:FB26)+SUM(FB29)+SUM(FB32)+SUM(FB36:FB36)+SUM(FB41:FB44)+SUM(FB48:FB49)</f>
        <v>794.28571428571422</v>
      </c>
      <c r="FC51" s="75">
        <f>SUM(FC6:FC8)+SUM(FC11:FC18)+SUM(FC21:FC22)+SUM(FC25:FC26)+SUM(FC29)+SUM(FC32)+SUM(FC36:FC36)+SUM(FC41:FC44)+SUM(FC48:FC49)</f>
        <v>594.28571428571422</v>
      </c>
      <c r="FD51" s="75">
        <f>SUM(FD6:FD8)+SUM(FD11:FD18)+SUM(FD21:FD22)+SUM(FD25:FD26)+SUM(FD29)+SUM(FD32)+SUM(FD36:FD36)+SUM(FD41:FD44)+SUM(FD48:FD49)</f>
        <v>1115</v>
      </c>
      <c r="FE51" s="69">
        <f>SUM(FE6:FE8)+SUM(FE11:FE18)+SUM(FE21:FE22)+SUM(FE25:FE26)+SUM(FE29)+SUM(FE32)+SUM(FE36:FE36)+SUM(FE41:FE44)+SUM(FE48:FE49)</f>
        <v>2503.5714285714284</v>
      </c>
      <c r="FG51" s="70">
        <f>skupno!D27</f>
        <v>5.3076275663011145</v>
      </c>
      <c r="FH51" s="101">
        <f>SUM(FH6:FH8)+SUM(FH11:FH18)+SUM(FH21:FH22)+SUM(FH25:FH26)+SUM(FH29)+SUM(FH32)+SUM(FH36:FH36)+SUM(FH41:FH44)+SUM(FH48:FH49)</f>
        <v>4215.7727526620274</v>
      </c>
      <c r="FI51" s="101">
        <f>SUM(FI6:FI8)+SUM(FI11:FI18)+SUM(FI21:FI22)+SUM(FI25:FI26)+SUM(FI29)+SUM(FI32)+SUM(FI36:FI36)+SUM(FI41:FI44)+SUM(FI48:FI49)</f>
        <v>3154.247239401805</v>
      </c>
      <c r="FJ51" s="101">
        <f>SUM(FJ6:FJ8)+SUM(FJ11:FJ18)+SUM(FJ21:FJ22)+SUM(FJ25:FJ26)+SUM(FJ29)+SUM(FJ32)+SUM(FJ36:FJ36)+SUM(FJ41:FJ44)+SUM(FJ48:FJ49)</f>
        <v>5918.0047364257434</v>
      </c>
      <c r="FK51" s="102">
        <f>SUM(FK6:FK8)+SUM(FK11:FK18)+SUM(FK21:FK22)+SUM(FK25:FK26)+SUM(FK29)+SUM(FK32)+SUM(FK36:FK36)+SUM(FK41:FK44)+SUM(FK48:FK49)</f>
        <v>13288.024728489576</v>
      </c>
    </row>
    <row r="52" spans="1:168" ht="5.0999999999999996" customHeight="1" x14ac:dyDescent="0.2">
      <c r="A52" s="2"/>
      <c r="B52" s="2"/>
      <c r="C52" s="43"/>
      <c r="D52" s="2"/>
      <c r="E52" s="4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43"/>
      <c r="AB52" s="2"/>
      <c r="AC52" s="44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43"/>
      <c r="AZ52" s="2"/>
      <c r="BA52" s="44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43"/>
      <c r="BX52" s="2"/>
      <c r="BY52" s="44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43"/>
      <c r="CV52" s="2"/>
      <c r="CW52" s="44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43"/>
      <c r="DT52" s="2"/>
      <c r="DU52" s="44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43"/>
      <c r="ER52" s="2"/>
      <c r="ES52" s="44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</row>
    <row r="53" spans="1:168" ht="15.95" customHeight="1" x14ac:dyDescent="0.2">
      <c r="N53" s="2"/>
      <c r="O53" s="2"/>
      <c r="P53" s="2"/>
      <c r="Q53" s="2"/>
    </row>
    <row r="54" spans="1:168" ht="15.95" customHeight="1" x14ac:dyDescent="0.2">
      <c r="N54" s="2"/>
      <c r="O54" s="2"/>
      <c r="P54" s="2"/>
      <c r="Q54" s="2"/>
    </row>
    <row r="55" spans="1:168" ht="15.95" customHeight="1" x14ac:dyDescent="0.2">
      <c r="N55" s="2"/>
      <c r="O55" s="2"/>
      <c r="P55" s="2"/>
      <c r="Q55" s="2"/>
    </row>
    <row r="56" spans="1:168" ht="15.95" customHeight="1" x14ac:dyDescent="0.2">
      <c r="N56" s="2"/>
      <c r="O56" s="2"/>
      <c r="P56" s="2"/>
      <c r="Q56" s="2"/>
    </row>
    <row r="57" spans="1:168" ht="15.95" customHeight="1" x14ac:dyDescent="0.2">
      <c r="N57" s="2"/>
      <c r="O57" s="2"/>
      <c r="P57" s="2"/>
      <c r="Q57" s="2"/>
    </row>
    <row r="58" spans="1:168" ht="15.95" customHeight="1" x14ac:dyDescent="0.2">
      <c r="N58" s="2"/>
      <c r="O58" s="2"/>
      <c r="P58" s="2"/>
      <c r="Q58" s="2"/>
    </row>
    <row r="59" spans="1:168" ht="15.95" customHeight="1" x14ac:dyDescent="0.2">
      <c r="N59" s="2"/>
      <c r="O59" s="2"/>
      <c r="P59" s="2"/>
      <c r="Q59" s="2"/>
    </row>
    <row r="60" spans="1:168" ht="15.95" customHeight="1" x14ac:dyDescent="0.2">
      <c r="N60" s="2"/>
      <c r="O60" s="2"/>
      <c r="P60" s="2"/>
      <c r="Q60" s="2"/>
    </row>
    <row r="61" spans="1:168" ht="15.95" customHeight="1" x14ac:dyDescent="0.2">
      <c r="N61" s="2"/>
      <c r="O61" s="2"/>
      <c r="P61" s="2"/>
      <c r="Q61" s="2"/>
    </row>
    <row r="62" spans="1:168" ht="15.95" customHeight="1" x14ac:dyDescent="0.2">
      <c r="N62" s="2"/>
      <c r="O62" s="2"/>
      <c r="P62" s="2"/>
      <c r="Q62" s="2"/>
    </row>
    <row r="63" spans="1:168" ht="15.95" customHeight="1" x14ac:dyDescent="0.2">
      <c r="N63" s="2"/>
      <c r="O63" s="2"/>
      <c r="P63" s="2"/>
      <c r="Q63" s="2"/>
    </row>
    <row r="64" spans="1:168" ht="15.95" customHeight="1" x14ac:dyDescent="0.2">
      <c r="N64" s="2"/>
      <c r="O64" s="2"/>
      <c r="P64" s="2"/>
      <c r="Q64" s="2"/>
    </row>
    <row r="65" spans="14:17" ht="15.95" customHeight="1" x14ac:dyDescent="0.2">
      <c r="N65" s="2"/>
      <c r="O65" s="2"/>
      <c r="P65" s="2"/>
      <c r="Q65" s="2"/>
    </row>
    <row r="66" spans="14:17" ht="15.95" customHeight="1" x14ac:dyDescent="0.2">
      <c r="N66" s="2"/>
      <c r="O66" s="2"/>
      <c r="P66" s="2"/>
      <c r="Q66" s="2"/>
    </row>
    <row r="67" spans="14:17" ht="15.95" customHeight="1" x14ac:dyDescent="0.2">
      <c r="N67" s="2"/>
      <c r="O67" s="2"/>
      <c r="P67" s="2"/>
      <c r="Q67" s="2"/>
    </row>
    <row r="68" spans="14:17" ht="15.95" customHeight="1" x14ac:dyDescent="0.2">
      <c r="N68" s="2"/>
      <c r="O68" s="2"/>
      <c r="P68" s="2"/>
      <c r="Q68" s="2"/>
    </row>
    <row r="69" spans="14:17" ht="15.95" customHeight="1" x14ac:dyDescent="0.2">
      <c r="N69" s="2"/>
      <c r="O69" s="2"/>
      <c r="P69" s="2"/>
      <c r="Q69" s="2"/>
    </row>
    <row r="70" spans="14:17" ht="15.95" customHeight="1" x14ac:dyDescent="0.2">
      <c r="N70" s="2"/>
      <c r="O70" s="2"/>
      <c r="P70" s="2"/>
      <c r="Q70" s="2"/>
    </row>
    <row r="71" spans="14:17" ht="15.95" customHeight="1" x14ac:dyDescent="0.2">
      <c r="N71" s="2"/>
      <c r="O71" s="2"/>
      <c r="P71" s="2"/>
      <c r="Q71" s="2"/>
    </row>
    <row r="72" spans="14:17" ht="15.95" customHeight="1" x14ac:dyDescent="0.2">
      <c r="N72" s="2"/>
      <c r="O72" s="2"/>
      <c r="P72" s="2"/>
      <c r="Q72" s="2"/>
    </row>
    <row r="73" spans="14:17" ht="13.5" customHeight="1" x14ac:dyDescent="0.2">
      <c r="N73" s="2"/>
      <c r="O73" s="2"/>
      <c r="P73" s="2"/>
      <c r="Q73" s="2"/>
    </row>
    <row r="74" spans="14:17" ht="13.5" customHeight="1" x14ac:dyDescent="0.2">
      <c r="N74" s="2"/>
      <c r="O74" s="2"/>
      <c r="P74" s="2"/>
      <c r="Q74" s="2"/>
    </row>
    <row r="75" spans="14:17" ht="13.5" customHeight="1" x14ac:dyDescent="0.2">
      <c r="N75" s="2"/>
      <c r="O75" s="2"/>
      <c r="P75" s="2"/>
      <c r="Q75" s="2"/>
    </row>
    <row r="76" spans="14:17" ht="13.5" customHeight="1" x14ac:dyDescent="0.2">
      <c r="N76" s="2"/>
      <c r="O76" s="2"/>
      <c r="P76" s="2"/>
      <c r="Q76" s="2"/>
    </row>
    <row r="77" spans="14:17" ht="13.5" customHeight="1" x14ac:dyDescent="0.2">
      <c r="N77" s="2"/>
      <c r="O77" s="2"/>
      <c r="P77" s="2"/>
      <c r="Q77" s="2"/>
    </row>
    <row r="78" spans="14:17" ht="13.5" customHeight="1" x14ac:dyDescent="0.2">
      <c r="N78" s="2"/>
      <c r="O78" s="2"/>
      <c r="P78" s="2"/>
      <c r="Q78" s="2"/>
    </row>
    <row r="79" spans="14:17" ht="13.5" customHeight="1" x14ac:dyDescent="0.2">
      <c r="N79" s="2"/>
      <c r="O79" s="2"/>
      <c r="P79" s="2"/>
      <c r="Q79" s="2"/>
    </row>
    <row r="80" spans="14:17" ht="13.5" customHeight="1" x14ac:dyDescent="0.2">
      <c r="N80" s="2"/>
      <c r="O80" s="2"/>
      <c r="P80" s="2"/>
      <c r="Q80" s="2"/>
    </row>
    <row r="81" spans="14:17" ht="13.5" customHeight="1" x14ac:dyDescent="0.2">
      <c r="N81" s="2"/>
      <c r="O81" s="2"/>
      <c r="P81" s="2"/>
      <c r="Q81" s="2"/>
    </row>
    <row r="82" spans="14:17" ht="13.5" customHeight="1" x14ac:dyDescent="0.2">
      <c r="N82" s="2"/>
      <c r="O82" s="2"/>
      <c r="P82" s="2"/>
      <c r="Q82" s="2"/>
    </row>
    <row r="83" spans="14:17" ht="13.5" customHeight="1" x14ac:dyDescent="0.2">
      <c r="N83" s="2"/>
      <c r="O83" s="2"/>
      <c r="P83" s="2"/>
      <c r="Q83" s="2"/>
    </row>
    <row r="84" spans="14:17" ht="13.5" customHeight="1" x14ac:dyDescent="0.2">
      <c r="N84" s="2"/>
      <c r="O84" s="2"/>
      <c r="P84" s="2"/>
      <c r="Q84" s="2"/>
    </row>
    <row r="85" spans="14:17" ht="13.5" customHeight="1" x14ac:dyDescent="0.2">
      <c r="N85" s="2"/>
      <c r="O85" s="2"/>
      <c r="P85" s="2"/>
      <c r="Q85" s="2"/>
    </row>
    <row r="86" spans="14:17" ht="13.5" customHeight="1" x14ac:dyDescent="0.2">
      <c r="N86" s="2"/>
      <c r="O86" s="2"/>
      <c r="P86" s="2"/>
      <c r="Q86" s="2"/>
    </row>
    <row r="87" spans="14:17" ht="13.5" customHeight="1" x14ac:dyDescent="0.2">
      <c r="N87" s="2"/>
      <c r="O87" s="2"/>
      <c r="P87" s="2"/>
      <c r="Q87" s="2"/>
    </row>
    <row r="88" spans="14:17" ht="13.5" customHeight="1" x14ac:dyDescent="0.2">
      <c r="N88" s="2"/>
      <c r="O88" s="2"/>
      <c r="P88" s="2"/>
      <c r="Q88" s="2"/>
    </row>
    <row r="89" spans="14:17" ht="13.5" customHeight="1" x14ac:dyDescent="0.2">
      <c r="N89" s="2"/>
      <c r="O89" s="2"/>
      <c r="P89" s="2"/>
      <c r="Q89" s="2"/>
    </row>
    <row r="90" spans="14:17" ht="13.5" customHeight="1" x14ac:dyDescent="0.2">
      <c r="N90" s="2"/>
      <c r="O90" s="2"/>
      <c r="P90" s="2"/>
      <c r="Q90" s="2"/>
    </row>
    <row r="91" spans="14:17" ht="13.5" customHeight="1" x14ac:dyDescent="0.2">
      <c r="N91" s="2"/>
      <c r="O91" s="2"/>
      <c r="P91" s="2"/>
      <c r="Q91" s="2"/>
    </row>
    <row r="92" spans="14:17" ht="13.5" customHeight="1" x14ac:dyDescent="0.2">
      <c r="N92" s="2"/>
      <c r="O92" s="2"/>
      <c r="P92" s="2"/>
      <c r="Q92" s="2"/>
    </row>
    <row r="93" spans="14:17" ht="13.5" customHeight="1" x14ac:dyDescent="0.2">
      <c r="N93" s="2"/>
      <c r="O93" s="2"/>
      <c r="P93" s="2"/>
      <c r="Q93" s="2"/>
    </row>
    <row r="94" spans="14:17" ht="13.5" customHeight="1" x14ac:dyDescent="0.2">
      <c r="N94" s="2"/>
      <c r="O94" s="2"/>
      <c r="P94" s="2"/>
      <c r="Q94" s="2"/>
    </row>
    <row r="95" spans="14:17" ht="13.5" customHeight="1" x14ac:dyDescent="0.2">
      <c r="N95" s="2"/>
      <c r="O95" s="2"/>
      <c r="P95" s="2"/>
      <c r="Q95" s="2"/>
    </row>
    <row r="96" spans="14:17" ht="13.5" customHeight="1" x14ac:dyDescent="0.2">
      <c r="N96" s="2"/>
      <c r="O96" s="2"/>
      <c r="P96" s="2"/>
      <c r="Q96" s="2"/>
    </row>
    <row r="97" spans="14:17" ht="13.5" customHeight="1" x14ac:dyDescent="0.2">
      <c r="N97" s="2"/>
      <c r="O97" s="2"/>
      <c r="P97" s="2"/>
      <c r="Q97" s="2"/>
    </row>
    <row r="98" spans="14:17" ht="13.5" customHeight="1" x14ac:dyDescent="0.2">
      <c r="N98" s="2"/>
      <c r="O98" s="2"/>
      <c r="P98" s="2"/>
      <c r="Q98" s="2"/>
    </row>
    <row r="99" spans="14:17" ht="13.5" customHeight="1" x14ac:dyDescent="0.2">
      <c r="N99" s="2"/>
      <c r="O99" s="2"/>
      <c r="P99" s="2"/>
      <c r="Q99" s="2"/>
    </row>
    <row r="100" spans="14:17" ht="13.5" customHeight="1" x14ac:dyDescent="0.2">
      <c r="N100" s="2"/>
      <c r="O100" s="2"/>
      <c r="P100" s="2"/>
      <c r="Q100" s="2"/>
    </row>
    <row r="101" spans="14:17" ht="13.5" customHeight="1" x14ac:dyDescent="0.2">
      <c r="N101" s="2"/>
      <c r="O101" s="2"/>
      <c r="P101" s="2"/>
      <c r="Q101" s="2"/>
    </row>
    <row r="102" spans="14:17" ht="13.5" customHeight="1" x14ac:dyDescent="0.2">
      <c r="N102" s="2"/>
      <c r="O102" s="2"/>
      <c r="P102" s="2"/>
      <c r="Q102" s="2"/>
    </row>
    <row r="103" spans="14:17" ht="13.5" customHeight="1" x14ac:dyDescent="0.2">
      <c r="N103" s="2"/>
      <c r="O103" s="2"/>
      <c r="P103" s="2"/>
      <c r="Q103" s="2"/>
    </row>
    <row r="104" spans="14:17" ht="13.5" customHeight="1" x14ac:dyDescent="0.2">
      <c r="N104" s="2"/>
      <c r="O104" s="2"/>
      <c r="P104" s="2"/>
      <c r="Q104" s="2"/>
    </row>
    <row r="105" spans="14:17" ht="13.5" customHeight="1" x14ac:dyDescent="0.2">
      <c r="N105" s="2"/>
      <c r="O105" s="2"/>
      <c r="P105" s="2"/>
      <c r="Q105" s="2"/>
    </row>
    <row r="106" spans="14:17" ht="13.5" customHeight="1" x14ac:dyDescent="0.2">
      <c r="N106" s="2"/>
      <c r="O106" s="2"/>
      <c r="P106" s="2"/>
      <c r="Q106" s="2"/>
    </row>
    <row r="107" spans="14:17" ht="13.5" customHeight="1" x14ac:dyDescent="0.2">
      <c r="N107" s="2"/>
      <c r="O107" s="2"/>
      <c r="P107" s="2"/>
      <c r="Q107" s="2"/>
    </row>
    <row r="108" spans="14:17" ht="13.5" customHeight="1" x14ac:dyDescent="0.2">
      <c r="N108" s="2"/>
      <c r="O108" s="2"/>
      <c r="P108" s="2"/>
      <c r="Q108" s="2"/>
    </row>
    <row r="109" spans="14:17" ht="13.5" customHeight="1" x14ac:dyDescent="0.2">
      <c r="N109" s="2"/>
      <c r="O109" s="2"/>
      <c r="P109" s="2"/>
      <c r="Q109" s="2"/>
    </row>
    <row r="110" spans="14:17" ht="13.5" customHeight="1" x14ac:dyDescent="0.2">
      <c r="N110" s="2"/>
      <c r="O110" s="2"/>
      <c r="P110" s="2"/>
      <c r="Q110" s="2"/>
    </row>
    <row r="111" spans="14:17" ht="13.5" customHeight="1" x14ac:dyDescent="0.2">
      <c r="N111" s="2"/>
      <c r="O111" s="2"/>
      <c r="P111" s="2"/>
      <c r="Q111" s="2"/>
    </row>
    <row r="112" spans="14:17" ht="13.5" customHeight="1" x14ac:dyDescent="0.2">
      <c r="N112" s="2"/>
      <c r="O112" s="2"/>
      <c r="P112" s="2"/>
      <c r="Q112" s="2"/>
    </row>
    <row r="113" spans="14:17" ht="13.5" customHeight="1" x14ac:dyDescent="0.2">
      <c r="N113" s="2"/>
      <c r="O113" s="2"/>
      <c r="P113" s="2"/>
      <c r="Q113" s="2"/>
    </row>
    <row r="114" spans="14:17" ht="13.5" customHeight="1" x14ac:dyDescent="0.2">
      <c r="N114" s="2"/>
      <c r="O114" s="2"/>
      <c r="P114" s="2"/>
      <c r="Q114" s="2"/>
    </row>
    <row r="115" spans="14:17" ht="13.5" customHeight="1" x14ac:dyDescent="0.2">
      <c r="N115" s="2"/>
      <c r="O115" s="2"/>
      <c r="P115" s="2"/>
      <c r="Q115" s="2"/>
    </row>
    <row r="116" spans="14:17" ht="13.5" customHeight="1" x14ac:dyDescent="0.2">
      <c r="N116" s="2"/>
      <c r="O116" s="2"/>
      <c r="P116" s="2"/>
      <c r="Q116" s="2"/>
    </row>
    <row r="117" spans="14:17" ht="13.5" customHeight="1" x14ac:dyDescent="0.2">
      <c r="N117" s="2"/>
      <c r="O117" s="2"/>
      <c r="P117" s="2"/>
      <c r="Q117" s="2"/>
    </row>
    <row r="118" spans="14:17" ht="13.5" customHeight="1" x14ac:dyDescent="0.2">
      <c r="N118" s="2"/>
      <c r="O118" s="2"/>
      <c r="P118" s="2"/>
      <c r="Q118" s="2"/>
    </row>
    <row r="119" spans="14:17" ht="13.5" customHeight="1" x14ac:dyDescent="0.2">
      <c r="N119" s="2"/>
      <c r="O119" s="2"/>
      <c r="P119" s="2"/>
      <c r="Q119" s="2"/>
    </row>
    <row r="120" spans="14:17" ht="13.5" customHeight="1" x14ac:dyDescent="0.2">
      <c r="N120" s="2"/>
      <c r="O120" s="2"/>
      <c r="P120" s="2"/>
      <c r="Q120" s="2"/>
    </row>
    <row r="121" spans="14:17" ht="13.5" customHeight="1" x14ac:dyDescent="0.2">
      <c r="N121" s="2"/>
      <c r="O121" s="2"/>
      <c r="P121" s="2"/>
      <c r="Q121" s="2"/>
    </row>
    <row r="122" spans="14:17" ht="13.5" customHeight="1" x14ac:dyDescent="0.2">
      <c r="N122" s="2"/>
      <c r="O122" s="2"/>
      <c r="P122" s="2"/>
      <c r="Q122" s="2"/>
    </row>
    <row r="123" spans="14:17" ht="13.5" customHeight="1" x14ac:dyDescent="0.2">
      <c r="N123" s="2"/>
      <c r="O123" s="2"/>
      <c r="P123" s="2"/>
      <c r="Q123" s="2"/>
    </row>
    <row r="124" spans="14:17" ht="13.5" customHeight="1" x14ac:dyDescent="0.2">
      <c r="N124" s="2"/>
      <c r="O124" s="2"/>
      <c r="P124" s="2"/>
      <c r="Q124" s="2"/>
    </row>
    <row r="125" spans="14:17" ht="13.5" customHeight="1" x14ac:dyDescent="0.2">
      <c r="N125" s="2"/>
      <c r="O125" s="2"/>
      <c r="P125" s="2"/>
      <c r="Q125" s="2"/>
    </row>
    <row r="126" spans="14:17" ht="13.5" customHeight="1" x14ac:dyDescent="0.2">
      <c r="N126" s="2"/>
      <c r="O126" s="2"/>
      <c r="P126" s="2"/>
      <c r="Q126" s="2"/>
    </row>
    <row r="127" spans="14:17" ht="13.5" customHeight="1" x14ac:dyDescent="0.2">
      <c r="N127" s="2"/>
      <c r="O127" s="2"/>
      <c r="P127" s="2"/>
      <c r="Q127" s="2"/>
    </row>
    <row r="128" spans="14:17" ht="13.5" customHeight="1" x14ac:dyDescent="0.2">
      <c r="N128" s="2"/>
      <c r="O128" s="2"/>
      <c r="P128" s="2"/>
      <c r="Q128" s="2"/>
    </row>
    <row r="129" spans="14:17" ht="13.5" customHeight="1" x14ac:dyDescent="0.2">
      <c r="N129" s="2"/>
      <c r="O129" s="2"/>
      <c r="P129" s="2"/>
      <c r="Q129" s="2"/>
    </row>
    <row r="130" spans="14:17" ht="13.5" customHeight="1" x14ac:dyDescent="0.2">
      <c r="N130" s="2"/>
      <c r="O130" s="2"/>
      <c r="P130" s="2"/>
      <c r="Q130" s="2"/>
    </row>
    <row r="131" spans="14:17" ht="13.5" customHeight="1" x14ac:dyDescent="0.2">
      <c r="N131" s="2"/>
      <c r="O131" s="2"/>
      <c r="P131" s="2"/>
      <c r="Q131" s="2"/>
    </row>
    <row r="132" spans="14:17" ht="13.5" customHeight="1" x14ac:dyDescent="0.2">
      <c r="N132" s="2"/>
      <c r="O132" s="2"/>
      <c r="P132" s="2"/>
      <c r="Q132" s="2"/>
    </row>
    <row r="133" spans="14:17" ht="13.5" customHeight="1" x14ac:dyDescent="0.2">
      <c r="N133" s="2"/>
      <c r="O133" s="2"/>
      <c r="P133" s="2"/>
      <c r="Q133" s="2"/>
    </row>
    <row r="134" spans="14:17" ht="13.5" customHeight="1" x14ac:dyDescent="0.2">
      <c r="N134" s="2"/>
      <c r="O134" s="2"/>
      <c r="P134" s="2"/>
      <c r="Q134" s="2"/>
    </row>
    <row r="135" spans="14:17" ht="13.5" customHeight="1" x14ac:dyDescent="0.2">
      <c r="N135" s="2"/>
      <c r="O135" s="2"/>
      <c r="P135" s="2"/>
      <c r="Q135" s="2"/>
    </row>
    <row r="136" spans="14:17" ht="13.5" customHeight="1" x14ac:dyDescent="0.2">
      <c r="N136" s="2"/>
      <c r="O136" s="2"/>
      <c r="P136" s="2"/>
      <c r="Q136" s="2"/>
    </row>
    <row r="137" spans="14:17" ht="13.5" customHeight="1" x14ac:dyDescent="0.2">
      <c r="N137" s="2"/>
      <c r="O137" s="2"/>
      <c r="P137" s="2"/>
      <c r="Q137" s="2"/>
    </row>
    <row r="138" spans="14:17" ht="13.5" customHeight="1" x14ac:dyDescent="0.2"/>
    <row r="139" spans="14:17" ht="13.5" customHeight="1" x14ac:dyDescent="0.2"/>
    <row r="140" spans="14:17" ht="13.5" customHeight="1" x14ac:dyDescent="0.2"/>
    <row r="141" spans="14:17" ht="13.5" customHeight="1" x14ac:dyDescent="0.2"/>
    <row r="142" spans="14:17" ht="13.5" customHeight="1" x14ac:dyDescent="0.2"/>
    <row r="143" spans="14:17" ht="13.5" customHeight="1" x14ac:dyDescent="0.2"/>
    <row r="144" spans="14:17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</sheetData>
  <sheetProtection algorithmName="SHA-512" hashValue="ku+TKqAHbYd5jNlSwhQUA370zz0v9KcZbYsY27tF75+IYDGtCNZq6d4LE93ACHnRbvsQwXol3Brw3G+H5sOCjg==" saltValue="9FUMpHTv0Ik+YLahLlEWLg==" spinCount="100000" sheet="1" objects="1" scenarios="1"/>
  <mergeCells count="161">
    <mergeCell ref="FG46:FK46"/>
    <mergeCell ref="EP39:ER39"/>
    <mergeCell ref="ET39:EV39"/>
    <mergeCell ref="EX39:EZ39"/>
    <mergeCell ref="FB39:FE39"/>
    <mergeCell ref="FG39:FK39"/>
    <mergeCell ref="FG34:FK34"/>
    <mergeCell ref="EP34:ER34"/>
    <mergeCell ref="ET34:EV34"/>
    <mergeCell ref="EX34:EZ34"/>
    <mergeCell ref="FB34:FE34"/>
    <mergeCell ref="EP46:ER46"/>
    <mergeCell ref="ET46:EV46"/>
    <mergeCell ref="EX46:EZ46"/>
    <mergeCell ref="FB46:FE46"/>
    <mergeCell ref="EP2:ER2"/>
    <mergeCell ref="ET2:FE2"/>
    <mergeCell ref="FH2:FI2"/>
    <mergeCell ref="EP4:ER4"/>
    <mergeCell ref="ET4:EV4"/>
    <mergeCell ref="EX4:EZ4"/>
    <mergeCell ref="FB4:FE4"/>
    <mergeCell ref="FG4:FK4"/>
    <mergeCell ref="DR46:DT46"/>
    <mergeCell ref="DV46:DX46"/>
    <mergeCell ref="DZ46:EB46"/>
    <mergeCell ref="ED46:EG46"/>
    <mergeCell ref="EI46:EM46"/>
    <mergeCell ref="DR39:DT39"/>
    <mergeCell ref="DV39:DX39"/>
    <mergeCell ref="DZ39:EB39"/>
    <mergeCell ref="ED39:EG39"/>
    <mergeCell ref="EI39:EM39"/>
    <mergeCell ref="DR34:DT34"/>
    <mergeCell ref="DV34:DX34"/>
    <mergeCell ref="DZ34:EB34"/>
    <mergeCell ref="ED34:EG34"/>
    <mergeCell ref="EI34:EM34"/>
    <mergeCell ref="DR2:DT2"/>
    <mergeCell ref="DV2:EG2"/>
    <mergeCell ref="EJ2:EK2"/>
    <mergeCell ref="DR4:DT4"/>
    <mergeCell ref="DV4:DX4"/>
    <mergeCell ref="DZ4:EB4"/>
    <mergeCell ref="ED4:EG4"/>
    <mergeCell ref="EI4:EM4"/>
    <mergeCell ref="DK46:DO46"/>
    <mergeCell ref="CT39:CV39"/>
    <mergeCell ref="CX39:CZ39"/>
    <mergeCell ref="DB39:DD39"/>
    <mergeCell ref="DF39:DI39"/>
    <mergeCell ref="DK39:DO39"/>
    <mergeCell ref="DK34:DO34"/>
    <mergeCell ref="CT34:CV34"/>
    <mergeCell ref="CX34:CZ34"/>
    <mergeCell ref="DB34:DD34"/>
    <mergeCell ref="DF34:DI34"/>
    <mergeCell ref="CT46:CV46"/>
    <mergeCell ref="CX46:CZ46"/>
    <mergeCell ref="DB46:DD46"/>
    <mergeCell ref="DF46:DI46"/>
    <mergeCell ref="CT2:CV2"/>
    <mergeCell ref="CX2:DI2"/>
    <mergeCell ref="DL2:DM2"/>
    <mergeCell ref="CT4:CV4"/>
    <mergeCell ref="CX4:CZ4"/>
    <mergeCell ref="DB4:DD4"/>
    <mergeCell ref="DF4:DI4"/>
    <mergeCell ref="DK4:DO4"/>
    <mergeCell ref="BV46:BX46"/>
    <mergeCell ref="BZ46:CB46"/>
    <mergeCell ref="CD46:CF46"/>
    <mergeCell ref="CH46:CK46"/>
    <mergeCell ref="CM46:CQ46"/>
    <mergeCell ref="BV39:BX39"/>
    <mergeCell ref="BZ39:CB39"/>
    <mergeCell ref="CD39:CF39"/>
    <mergeCell ref="CH39:CK39"/>
    <mergeCell ref="CM39:CQ39"/>
    <mergeCell ref="BV34:BX34"/>
    <mergeCell ref="BZ34:CB34"/>
    <mergeCell ref="CD34:CF34"/>
    <mergeCell ref="CH34:CK34"/>
    <mergeCell ref="CM34:CQ34"/>
    <mergeCell ref="BV2:BX2"/>
    <mergeCell ref="BZ2:CK2"/>
    <mergeCell ref="CN2:CO2"/>
    <mergeCell ref="BV4:BX4"/>
    <mergeCell ref="BZ4:CB4"/>
    <mergeCell ref="CD4:CF4"/>
    <mergeCell ref="CH4:CK4"/>
    <mergeCell ref="CM4:CQ4"/>
    <mergeCell ref="BO46:BS46"/>
    <mergeCell ref="AX39:AZ39"/>
    <mergeCell ref="BB39:BD39"/>
    <mergeCell ref="BF39:BH39"/>
    <mergeCell ref="BJ39:BM39"/>
    <mergeCell ref="BO39:BS39"/>
    <mergeCell ref="BO34:BS34"/>
    <mergeCell ref="AX34:AZ34"/>
    <mergeCell ref="BB34:BD34"/>
    <mergeCell ref="BF34:BH34"/>
    <mergeCell ref="BJ34:BM34"/>
    <mergeCell ref="AX46:AZ46"/>
    <mergeCell ref="BB46:BD46"/>
    <mergeCell ref="BF46:BH46"/>
    <mergeCell ref="BJ46:BM46"/>
    <mergeCell ref="AX2:AZ2"/>
    <mergeCell ref="BB2:BM2"/>
    <mergeCell ref="BP2:BQ2"/>
    <mergeCell ref="AX4:AZ4"/>
    <mergeCell ref="BB4:BD4"/>
    <mergeCell ref="BF4:BH4"/>
    <mergeCell ref="BJ4:BM4"/>
    <mergeCell ref="BO4:BS4"/>
    <mergeCell ref="Z2:AB2"/>
    <mergeCell ref="AD2:AO2"/>
    <mergeCell ref="AR2:AS2"/>
    <mergeCell ref="Z4:AB4"/>
    <mergeCell ref="AD4:AF4"/>
    <mergeCell ref="AH4:AJ4"/>
    <mergeCell ref="AL4:AO4"/>
    <mergeCell ref="AQ4:AU4"/>
    <mergeCell ref="Z34:AB34"/>
    <mergeCell ref="AD34:AF34"/>
    <mergeCell ref="AH34:AJ34"/>
    <mergeCell ref="AL34:AO34"/>
    <mergeCell ref="AQ34:AU34"/>
    <mergeCell ref="B46:D46"/>
    <mergeCell ref="F46:H46"/>
    <mergeCell ref="J46:L46"/>
    <mergeCell ref="N46:Q46"/>
    <mergeCell ref="S46:W46"/>
    <mergeCell ref="Z46:AB46"/>
    <mergeCell ref="AD46:AF46"/>
    <mergeCell ref="AH46:AJ46"/>
    <mergeCell ref="AL46:AO46"/>
    <mergeCell ref="AQ46:AU46"/>
    <mergeCell ref="Z39:AB39"/>
    <mergeCell ref="AD39:AF39"/>
    <mergeCell ref="AH39:AJ39"/>
    <mergeCell ref="AL39:AO39"/>
    <mergeCell ref="AQ39:AU39"/>
    <mergeCell ref="B2:D2"/>
    <mergeCell ref="F2:Q2"/>
    <mergeCell ref="T2:U2"/>
    <mergeCell ref="B4:D4"/>
    <mergeCell ref="F4:H4"/>
    <mergeCell ref="J4:L4"/>
    <mergeCell ref="N4:Q4"/>
    <mergeCell ref="S4:W4"/>
    <mergeCell ref="B39:D39"/>
    <mergeCell ref="F39:H39"/>
    <mergeCell ref="J39:L39"/>
    <mergeCell ref="N39:Q39"/>
    <mergeCell ref="S39:W39"/>
    <mergeCell ref="B34:D34"/>
    <mergeCell ref="F34:H34"/>
    <mergeCell ref="J34:L34"/>
    <mergeCell ref="N34:Q34"/>
    <mergeCell ref="S34:W34"/>
  </mergeCells>
  <pageMargins left="0" right="0" top="0" bottom="0.19685039370078741" header="3.937007874015748E-2" footer="0"/>
  <pageSetup paperSize="9" scale="90" fitToWidth="0" orientation="landscape" r:id="rId1"/>
  <headerFooter>
    <oddFooter>&amp;R&amp;"-,Običajno"&amp;7GOL-ŠPORT d.o.o.</oddFooter>
  </headerFooter>
  <rowBreaks count="1" manualBreakCount="1">
    <brk id="52" max="167" man="1"/>
  </rowBreaks>
  <colBreaks count="6" manualBreakCount="6">
    <brk id="24" max="50" man="1"/>
    <brk id="48" max="50" man="1"/>
    <brk id="72" max="50" man="1"/>
    <brk id="96" max="50" man="1"/>
    <brk id="120" max="50" man="1"/>
    <brk id="144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1.7109375" style="2" customWidth="1"/>
    <col min="2" max="2" width="3.7109375" style="2" customWidth="1"/>
    <col min="3" max="3" width="35.7109375" style="2" customWidth="1"/>
    <col min="4" max="9" width="11.7109375" style="2" customWidth="1"/>
    <col min="10" max="10" width="0.85546875" style="2" customWidth="1"/>
    <col min="11" max="11" width="11.7109375" style="2" customWidth="1"/>
    <col min="12" max="12" width="0.85546875" style="2" customWidth="1"/>
    <col min="13" max="13" width="11.7109375" style="2" customWidth="1"/>
    <col min="14" max="14" width="0.85546875" style="2" customWidth="1"/>
    <col min="15" max="15" width="11.7109375" style="2" customWidth="1"/>
    <col min="16" max="16" width="0.85546875" style="2" customWidth="1"/>
    <col min="17" max="17" width="12.7109375" style="2" customWidth="1"/>
    <col min="18" max="18" width="8.7109375" style="2" customWidth="1"/>
    <col min="19" max="21" width="0.85546875" style="2" customWidth="1"/>
    <col min="22" max="16384" width="9.140625" style="2"/>
  </cols>
  <sheetData>
    <row r="1" spans="2:18" ht="15" customHeight="1" x14ac:dyDescent="0.2"/>
    <row r="2" spans="2:18" ht="24.95" customHeight="1" x14ac:dyDescent="0.2">
      <c r="C2" s="194" t="s">
        <v>202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2:18" ht="15" customHeight="1" x14ac:dyDescent="0.2"/>
    <row r="4" spans="2:18" ht="20.100000000000001" customHeight="1" x14ac:dyDescent="0.2">
      <c r="D4" s="195" t="s">
        <v>200</v>
      </c>
      <c r="E4" s="196"/>
      <c r="F4" s="196"/>
      <c r="G4" s="196"/>
      <c r="H4" s="196"/>
      <c r="I4" s="197"/>
      <c r="J4" s="106"/>
      <c r="K4" s="126" t="s">
        <v>77</v>
      </c>
      <c r="L4" s="74"/>
      <c r="M4" s="126" t="s">
        <v>77</v>
      </c>
      <c r="N4" s="74"/>
      <c r="O4" s="126" t="s">
        <v>77</v>
      </c>
    </row>
    <row r="5" spans="2:18" ht="24.95" customHeight="1" x14ac:dyDescent="0.2">
      <c r="B5" s="161" t="s">
        <v>78</v>
      </c>
      <c r="C5" s="129" t="s">
        <v>79</v>
      </c>
      <c r="D5" s="162" t="s">
        <v>80</v>
      </c>
      <c r="E5" s="162" t="s">
        <v>81</v>
      </c>
      <c r="F5" s="162" t="s">
        <v>82</v>
      </c>
      <c r="G5" s="162" t="s">
        <v>10</v>
      </c>
      <c r="H5" s="162" t="s">
        <v>11</v>
      </c>
      <c r="I5" s="162" t="s">
        <v>12</v>
      </c>
      <c r="J5" s="107"/>
      <c r="K5" s="163" t="s">
        <v>83</v>
      </c>
      <c r="L5" s="164"/>
      <c r="M5" s="162" t="s">
        <v>84</v>
      </c>
      <c r="N5" s="106"/>
      <c r="O5" s="162" t="s">
        <v>85</v>
      </c>
      <c r="Q5" s="162" t="s">
        <v>199</v>
      </c>
      <c r="R5" s="162" t="s">
        <v>86</v>
      </c>
    </row>
    <row r="6" spans="2:18" ht="24.95" customHeight="1" x14ac:dyDescent="0.2">
      <c r="B6" s="104">
        <v>1</v>
      </c>
      <c r="C6" s="129" t="str">
        <f>VREDNOTENJE!B2</f>
        <v>ATLETSKI KLUB</v>
      </c>
      <c r="D6" s="165">
        <f>SUM(VREDNOTENJE!Q6:Q8)</f>
        <v>0</v>
      </c>
      <c r="E6" s="165">
        <f>SUM(VREDNOTENJE!Q11:Q18)</f>
        <v>876</v>
      </c>
      <c r="F6" s="165">
        <f>SUM(VREDNOTENJE!Q21:Q22)</f>
        <v>293.33333333333331</v>
      </c>
      <c r="G6" s="165">
        <f>SUM(VREDNOTENJE!Q25:Q26)</f>
        <v>0</v>
      </c>
      <c r="H6" s="165">
        <f>SUM(VREDNOTENJE!Q29)</f>
        <v>0</v>
      </c>
      <c r="I6" s="165">
        <f>SUM(VREDNOTENJE!Q32)</f>
        <v>0</v>
      </c>
      <c r="J6" s="166"/>
      <c r="K6" s="165">
        <f>SUM(VREDNOTENJE!Q36)</f>
        <v>25</v>
      </c>
      <c r="L6" s="166"/>
      <c r="M6" s="165">
        <f>SUM(VREDNOTENJE!Q41:Q44)</f>
        <v>75</v>
      </c>
      <c r="N6" s="166"/>
      <c r="O6" s="165">
        <f>SUM(VREDNOTENJE!Q48:Q49)</f>
        <v>0</v>
      </c>
      <c r="P6" s="166"/>
      <c r="Q6" s="167">
        <f t="shared" ref="Q6:Q12" si="0">SUM(D6:I6)+SUM(K6:K6)+SUM(M6)+SUM(O6:O6)</f>
        <v>1269.3333333333333</v>
      </c>
      <c r="R6" s="168">
        <f>Q6/Q13</f>
        <v>0.13474297181649761</v>
      </c>
    </row>
    <row r="7" spans="2:18" ht="24.95" customHeight="1" x14ac:dyDescent="0.2">
      <c r="B7" s="104">
        <v>2</v>
      </c>
      <c r="C7" s="129" t="str">
        <f>VREDNOTENJE!Z2</f>
        <v>NOGOMETNI KLUB</v>
      </c>
      <c r="D7" s="165">
        <f>SUM(VREDNOTENJE!AO6:AO8)</f>
        <v>0</v>
      </c>
      <c r="E7" s="165">
        <f>SUM(VREDNOTENJE!AO11:AO18)</f>
        <v>1180</v>
      </c>
      <c r="F7" s="165">
        <f>SUM(VREDNOTENJE!AO21:AO22)</f>
        <v>200</v>
      </c>
      <c r="G7" s="165">
        <f>SUM(VREDNOTENJE!AO25:AO26)</f>
        <v>0</v>
      </c>
      <c r="H7" s="165">
        <f>SUM(VREDNOTENJE!AO29)</f>
        <v>0</v>
      </c>
      <c r="I7" s="165">
        <f>SUM(VREDNOTENJE!AO32)</f>
        <v>0</v>
      </c>
      <c r="J7" s="166"/>
      <c r="K7" s="165">
        <f>SUM(VREDNOTENJE!AO36)</f>
        <v>30</v>
      </c>
      <c r="L7" s="166"/>
      <c r="M7" s="165">
        <f>SUM(VREDNOTENJE!AO41:AO44)</f>
        <v>262.5</v>
      </c>
      <c r="N7" s="166"/>
      <c r="O7" s="165">
        <f>SUM(VREDNOTENJE!AO48:AO49)</f>
        <v>0</v>
      </c>
      <c r="P7" s="166"/>
      <c r="Q7" s="167">
        <f t="shared" si="0"/>
        <v>1672.5</v>
      </c>
      <c r="R7" s="168">
        <f>Q7/Q13</f>
        <v>0.17754014209277227</v>
      </c>
    </row>
    <row r="8" spans="2:18" ht="24.95" customHeight="1" x14ac:dyDescent="0.2">
      <c r="B8" s="104">
        <v>3</v>
      </c>
      <c r="C8" s="129" t="str">
        <f>VREDNOTENJE!AX2</f>
        <v>ROKOMETNI KLUB</v>
      </c>
      <c r="D8" s="165">
        <f>SUM(VREDNOTENJE!BM6:BM8)</f>
        <v>0</v>
      </c>
      <c r="E8" s="165">
        <f>SUM(VREDNOTENJE!BM11:BM18)</f>
        <v>960</v>
      </c>
      <c r="F8" s="165">
        <f>SUM(VREDNOTENJE!BM21:BM22)</f>
        <v>200</v>
      </c>
      <c r="G8" s="165">
        <f>SUM(VREDNOTENJE!BM25:BM26)</f>
        <v>0</v>
      </c>
      <c r="H8" s="165">
        <f>SUM(VREDNOTENJE!BM29)</f>
        <v>0</v>
      </c>
      <c r="I8" s="165">
        <f>SUM(VREDNOTENJE!BM32)</f>
        <v>0</v>
      </c>
      <c r="J8" s="166"/>
      <c r="K8" s="165">
        <f>SUM(VREDNOTENJE!BM36)</f>
        <v>15</v>
      </c>
      <c r="L8" s="166"/>
      <c r="M8" s="165">
        <f>SUM(VREDNOTENJE!BM41:BM44)</f>
        <v>117.5</v>
      </c>
      <c r="N8" s="166"/>
      <c r="O8" s="165">
        <f>SUM(VREDNOTENJE!BM48:BM49)</f>
        <v>0</v>
      </c>
      <c r="P8" s="166"/>
      <c r="Q8" s="167">
        <f t="shared" si="0"/>
        <v>1292.5</v>
      </c>
      <c r="R8" s="168">
        <f>Q8/Q13</f>
        <v>0.13720217258888381</v>
      </c>
    </row>
    <row r="9" spans="2:18" ht="24.95" customHeight="1" x14ac:dyDescent="0.2">
      <c r="B9" s="104">
        <v>4</v>
      </c>
      <c r="C9" s="129" t="str">
        <f>VREDNOTENJE!BV2</f>
        <v>SMUČARSKO SKAKALNI KLUB</v>
      </c>
      <c r="D9" s="165">
        <f>SUM(VREDNOTENJE!CK6:CK8)</f>
        <v>0</v>
      </c>
      <c r="E9" s="165">
        <f>SUM(VREDNOTENJE!CK11:CK18)</f>
        <v>740</v>
      </c>
      <c r="F9" s="165">
        <f>SUM(VREDNOTENJE!CK21:CK22)</f>
        <v>240</v>
      </c>
      <c r="G9" s="165">
        <f>SUM(VREDNOTENJE!CK25:CK26)</f>
        <v>0</v>
      </c>
      <c r="H9" s="165">
        <f>SUM(VREDNOTENJE!CK29)</f>
        <v>0</v>
      </c>
      <c r="I9" s="165">
        <f>SUM(VREDNOTENJE!CK32)</f>
        <v>0</v>
      </c>
      <c r="J9" s="166"/>
      <c r="K9" s="165">
        <f>SUM(VREDNOTENJE!CK36)</f>
        <v>20</v>
      </c>
      <c r="L9" s="166"/>
      <c r="M9" s="165">
        <f>SUM(VREDNOTENJE!CK41:CK44)</f>
        <v>150</v>
      </c>
      <c r="N9" s="166"/>
      <c r="O9" s="165">
        <f>SUM(VREDNOTENJE!CK48:CK49)</f>
        <v>0</v>
      </c>
      <c r="P9" s="166"/>
      <c r="Q9" s="167">
        <f t="shared" si="0"/>
        <v>1150</v>
      </c>
      <c r="R9" s="168">
        <f>Q9/Q13</f>
        <v>0.12207543402492564</v>
      </c>
    </row>
    <row r="10" spans="2:18" ht="24.95" customHeight="1" x14ac:dyDescent="0.2">
      <c r="B10" s="104">
        <v>5</v>
      </c>
      <c r="C10" s="129" t="str">
        <f>VREDNOTENJE!CT2</f>
        <v>STRELSKO DRUŠTVO</v>
      </c>
      <c r="D10" s="165">
        <f>SUM(VREDNOTENJE!DI6:DI8)</f>
        <v>0</v>
      </c>
      <c r="E10" s="165">
        <f>SUM(VREDNOTENJE!DI11:DI18)</f>
        <v>200</v>
      </c>
      <c r="F10" s="165">
        <f>SUM(VREDNOTENJE!DI21:DI22)</f>
        <v>200</v>
      </c>
      <c r="G10" s="165">
        <f>SUM(VREDNOTENJE!DI25:DI26)</f>
        <v>320</v>
      </c>
      <c r="H10" s="165">
        <f>SUM(VREDNOTENJE!DI29)</f>
        <v>0</v>
      </c>
      <c r="I10" s="165">
        <f>SUM(VREDNOTENJE!DI32)</f>
        <v>0</v>
      </c>
      <c r="J10" s="166"/>
      <c r="K10" s="165">
        <f>SUM(VREDNOTENJE!DI36)</f>
        <v>10</v>
      </c>
      <c r="L10" s="166"/>
      <c r="M10" s="165">
        <f>SUM(VREDNOTENJE!DI41:DI44)</f>
        <v>127.5</v>
      </c>
      <c r="N10" s="166"/>
      <c r="O10" s="165">
        <f>SUM(VREDNOTENJE!DI48:DI49)</f>
        <v>0</v>
      </c>
      <c r="P10" s="166"/>
      <c r="Q10" s="167">
        <f t="shared" si="0"/>
        <v>857.5</v>
      </c>
      <c r="R10" s="168">
        <f>Q10/Q13</f>
        <v>9.1025812762064118E-2</v>
      </c>
    </row>
    <row r="11" spans="2:18" ht="24.95" customHeight="1" x14ac:dyDescent="0.2">
      <c r="B11" s="104">
        <v>6</v>
      </c>
      <c r="C11" s="129" t="str">
        <f>VREDNOTENJE!DR2</f>
        <v>ŠPORTNO DRUŠTVA KS-1</v>
      </c>
      <c r="D11" s="165">
        <f>SUM(VREDNOTENJE!EG6:EG8)</f>
        <v>247.5</v>
      </c>
      <c r="E11" s="165">
        <f>SUM(VREDNOTENJE!EG11:EG18)</f>
        <v>0</v>
      </c>
      <c r="F11" s="165">
        <f>SUM(VREDNOTENJE!EG21:EG22)</f>
        <v>0</v>
      </c>
      <c r="G11" s="165">
        <f>SUM(VREDNOTENJE!EG25:EG26)</f>
        <v>0</v>
      </c>
      <c r="H11" s="165">
        <f>SUM(VREDNOTENJE!EG29)</f>
        <v>90</v>
      </c>
      <c r="I11" s="165">
        <f>SUM(VREDNOTENJE!EG32)</f>
        <v>90</v>
      </c>
      <c r="J11" s="166"/>
      <c r="K11" s="165">
        <f>SUM(VREDNOTENJE!EG36)</f>
        <v>0</v>
      </c>
      <c r="L11" s="166"/>
      <c r="M11" s="165">
        <f>SUM(VREDNOTENJE!EG41:EG44)</f>
        <v>147.5</v>
      </c>
      <c r="N11" s="166"/>
      <c r="O11" s="165">
        <f>SUM(VREDNOTENJE!EG48:EG49)</f>
        <v>100</v>
      </c>
      <c r="P11" s="166"/>
      <c r="Q11" s="167">
        <f t="shared" si="0"/>
        <v>675</v>
      </c>
      <c r="R11" s="168">
        <f>Q11/Q13</f>
        <v>7.1652972145065053E-2</v>
      </c>
    </row>
    <row r="12" spans="2:18" ht="24.95" customHeight="1" x14ac:dyDescent="0.2">
      <c r="B12" s="104">
        <v>7</v>
      </c>
      <c r="C12" s="129" t="str">
        <f>VREDNOTENJE!EP2</f>
        <v>ŽENSKI ODBOJKARSKI KLUB</v>
      </c>
      <c r="D12" s="165">
        <f>SUM(VREDNOTENJE!FE6:FE8)</f>
        <v>0</v>
      </c>
      <c r="E12" s="165">
        <f>SUM(VREDNOTENJE!FE11:FE18)</f>
        <v>2148.5714285714284</v>
      </c>
      <c r="F12" s="165">
        <f>SUM(VREDNOTENJE!FE21:FE22)</f>
        <v>200</v>
      </c>
      <c r="G12" s="165">
        <f>SUM(VREDNOTENJE!FE25:FE26)</f>
        <v>0</v>
      </c>
      <c r="H12" s="165">
        <f>SUM(VREDNOTENJE!FE29)</f>
        <v>0</v>
      </c>
      <c r="I12" s="165">
        <f>SUM(VREDNOTENJE!FE32)</f>
        <v>0</v>
      </c>
      <c r="J12" s="166"/>
      <c r="K12" s="165">
        <f>SUM(VREDNOTENJE!FE36)</f>
        <v>25</v>
      </c>
      <c r="L12" s="166"/>
      <c r="M12" s="165">
        <f>SUM(VREDNOTENJE!FE41:FE44)</f>
        <v>130</v>
      </c>
      <c r="N12" s="166"/>
      <c r="O12" s="165">
        <f>SUM(VREDNOTENJE!FE48:FE49)</f>
        <v>0</v>
      </c>
      <c r="P12" s="166"/>
      <c r="Q12" s="167">
        <f t="shared" si="0"/>
        <v>2503.5714285714284</v>
      </c>
      <c r="R12" s="168">
        <f>Q12/Q13</f>
        <v>0.26576049456979151</v>
      </c>
    </row>
    <row r="13" spans="2:18" ht="24.95" customHeight="1" x14ac:dyDescent="0.2">
      <c r="C13" s="169" t="s">
        <v>87</v>
      </c>
      <c r="D13" s="167">
        <f t="shared" ref="D13:I13" si="1">SUM(D6:D12)</f>
        <v>247.5</v>
      </c>
      <c r="E13" s="167">
        <f t="shared" si="1"/>
        <v>6104.5714285714284</v>
      </c>
      <c r="F13" s="167">
        <f t="shared" si="1"/>
        <v>1333.3333333333333</v>
      </c>
      <c r="G13" s="167">
        <f t="shared" si="1"/>
        <v>320</v>
      </c>
      <c r="H13" s="167">
        <f t="shared" si="1"/>
        <v>90</v>
      </c>
      <c r="I13" s="167">
        <f t="shared" si="1"/>
        <v>90</v>
      </c>
      <c r="J13" s="146"/>
      <c r="K13" s="167">
        <f>SUM(K6:K12)</f>
        <v>125</v>
      </c>
      <c r="L13" s="146"/>
      <c r="M13" s="167">
        <f>SUM(M6:M12)</f>
        <v>1010</v>
      </c>
      <c r="N13" s="146"/>
      <c r="O13" s="167">
        <f>SUM(O6:O12)</f>
        <v>100</v>
      </c>
      <c r="P13" s="146"/>
      <c r="Q13" s="167">
        <f>SUM(Q6:Q12)</f>
        <v>9420.4047619047615</v>
      </c>
      <c r="R13" s="168">
        <f>SUM(R6:R12)</f>
        <v>1</v>
      </c>
    </row>
    <row r="14" spans="2:18" ht="24.95" customHeight="1" x14ac:dyDescent="0.2">
      <c r="C14" s="129" t="s">
        <v>90</v>
      </c>
      <c r="D14" s="168">
        <f>D13/Q13</f>
        <v>2.6272756453190518E-2</v>
      </c>
      <c r="E14" s="168">
        <f>E13/Q13</f>
        <v>0.64801583189479783</v>
      </c>
      <c r="F14" s="168">
        <f>F13/Q13</f>
        <v>0.14153673510136305</v>
      </c>
      <c r="G14" s="168">
        <f>G13/Q13</f>
        <v>3.3968816424327135E-2</v>
      </c>
      <c r="H14" s="168">
        <f>H13/Q13</f>
        <v>9.5537296193420069E-3</v>
      </c>
      <c r="I14" s="168">
        <f>I13/Q13</f>
        <v>9.5537296193420069E-3</v>
      </c>
      <c r="J14" s="166"/>
      <c r="K14" s="168">
        <f>K13/Q13</f>
        <v>1.3269068915752786E-2</v>
      </c>
      <c r="L14" s="166"/>
      <c r="M14" s="168">
        <f>M13/Q13</f>
        <v>0.10721407683928251</v>
      </c>
      <c r="N14" s="166"/>
      <c r="O14" s="168">
        <f>O13/Q13</f>
        <v>1.0615255132602228E-2</v>
      </c>
      <c r="P14" s="166"/>
      <c r="Q14" s="168">
        <f>SUM(D14:I14)+SUM(K14:K14)+SUM(M14)+SUM(O14:O14)</f>
        <v>0.99999999999999989</v>
      </c>
      <c r="R14" s="166"/>
    </row>
    <row r="15" spans="2:18" ht="15" customHeight="1" x14ac:dyDescent="0.2"/>
    <row r="16" spans="2:18" ht="15" customHeight="1" x14ac:dyDescent="0.2"/>
    <row r="17" spans="2:18" ht="24.95" customHeight="1" x14ac:dyDescent="0.2">
      <c r="C17" s="194" t="s">
        <v>203</v>
      </c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</row>
    <row r="19" spans="2:18" ht="20.100000000000001" customHeight="1" x14ac:dyDescent="0.2">
      <c r="D19" s="198" t="s">
        <v>201</v>
      </c>
      <c r="E19" s="198"/>
      <c r="F19" s="198"/>
      <c r="G19" s="198"/>
      <c r="H19" s="198"/>
      <c r="I19" s="198"/>
      <c r="J19" s="106"/>
      <c r="K19" s="126" t="s">
        <v>89</v>
      </c>
      <c r="L19" s="74"/>
      <c r="M19" s="126" t="s">
        <v>89</v>
      </c>
      <c r="N19" s="74"/>
      <c r="O19" s="126" t="s">
        <v>89</v>
      </c>
    </row>
    <row r="20" spans="2:18" ht="24.95" customHeight="1" x14ac:dyDescent="0.2">
      <c r="B20" s="161" t="s">
        <v>78</v>
      </c>
      <c r="C20" s="129" t="s">
        <v>79</v>
      </c>
      <c r="D20" s="162" t="s">
        <v>80</v>
      </c>
      <c r="E20" s="162" t="s">
        <v>81</v>
      </c>
      <c r="F20" s="162" t="s">
        <v>82</v>
      </c>
      <c r="G20" s="162" t="s">
        <v>10</v>
      </c>
      <c r="H20" s="162" t="s">
        <v>11</v>
      </c>
      <c r="I20" s="162" t="s">
        <v>12</v>
      </c>
      <c r="J20" s="107"/>
      <c r="K20" s="163" t="s">
        <v>83</v>
      </c>
      <c r="L20" s="164"/>
      <c r="M20" s="162" t="s">
        <v>84</v>
      </c>
      <c r="N20" s="106"/>
      <c r="O20" s="162" t="s">
        <v>85</v>
      </c>
      <c r="Q20" s="162" t="s">
        <v>199</v>
      </c>
      <c r="R20" s="162" t="s">
        <v>86</v>
      </c>
    </row>
    <row r="21" spans="2:18" ht="24.95" customHeight="1" x14ac:dyDescent="0.2">
      <c r="B21" s="104">
        <v>1</v>
      </c>
      <c r="C21" s="129" t="str">
        <f>VREDNOTENJE!B2</f>
        <v>ATLETSKI KLUB</v>
      </c>
      <c r="D21" s="105">
        <f>SUM(VREDNOTENJE!W6:W8)</f>
        <v>0</v>
      </c>
      <c r="E21" s="105">
        <f>SUM(VREDNOTENJE!W11:W18)</f>
        <v>4649.4817480797765</v>
      </c>
      <c r="F21" s="105">
        <f>SUM(VREDNOTENJE!W21:W22)</f>
        <v>1556.9040861149933</v>
      </c>
      <c r="G21" s="105">
        <f>SUM(VREDNOTENJE!W25:W26)</f>
        <v>0</v>
      </c>
      <c r="H21" s="105">
        <f>SUM(VREDNOTENJE!W29)</f>
        <v>0</v>
      </c>
      <c r="I21" s="105">
        <f>SUM(VREDNOTENJE!W32)</f>
        <v>0</v>
      </c>
      <c r="J21" s="106"/>
      <c r="K21" s="105">
        <f>SUM(VREDNOTENJE!W36)</f>
        <v>132.69068915752786</v>
      </c>
      <c r="M21" s="105">
        <f>SUM(VREDNOTENJE!W41:W44)</f>
        <v>398.07206747258357</v>
      </c>
      <c r="O21" s="105">
        <f>SUM(VREDNOTENJE!W48:W49)</f>
        <v>0</v>
      </c>
      <c r="Q21" s="144">
        <f t="shared" ref="Q21:Q27" si="2">SUM(D21:I21)+SUM(K21:K21)+SUM(M21)+SUM(O21:O21)</f>
        <v>6737.1485908248815</v>
      </c>
      <c r="R21" s="127">
        <f>Q21/Q28</f>
        <v>0.13474297181649764</v>
      </c>
    </row>
    <row r="22" spans="2:18" ht="24.95" customHeight="1" x14ac:dyDescent="0.2">
      <c r="B22" s="104">
        <v>2</v>
      </c>
      <c r="C22" s="129" t="str">
        <f>VREDNOTENJE!Z2</f>
        <v>NOGOMETNI KLUB</v>
      </c>
      <c r="D22" s="105">
        <f>SUM(VREDNOTENJE!AU6:AU8)</f>
        <v>0</v>
      </c>
      <c r="E22" s="105">
        <f>SUM(VREDNOTENJE!AU11:AU18)</f>
        <v>6263.0005282353159</v>
      </c>
      <c r="F22" s="105">
        <f>SUM(VREDNOTENJE!AU21:AU22)</f>
        <v>1061.5255132602229</v>
      </c>
      <c r="G22" s="105">
        <f>SUM(VREDNOTENJE!AU25:AU26)</f>
        <v>0</v>
      </c>
      <c r="H22" s="105">
        <f>SUM(VREDNOTENJE!AU29)</f>
        <v>0</v>
      </c>
      <c r="I22" s="105">
        <f>SUM(VREDNOTENJE!AU32)</f>
        <v>0</v>
      </c>
      <c r="J22" s="106"/>
      <c r="K22" s="105">
        <f>SUM(VREDNOTENJE!AU36)</f>
        <v>159.22882698903345</v>
      </c>
      <c r="M22" s="105">
        <f>SUM(VREDNOTENJE!AU41:AU44)</f>
        <v>1393.2522361540425</v>
      </c>
      <c r="O22" s="105">
        <f>SUM(VREDNOTENJE!AU48:AU49)</f>
        <v>0</v>
      </c>
      <c r="Q22" s="144">
        <f t="shared" si="2"/>
        <v>8877.0071046386147</v>
      </c>
      <c r="R22" s="127">
        <f>Q22/Q28</f>
        <v>0.1775401420927723</v>
      </c>
    </row>
    <row r="23" spans="2:18" ht="24.95" customHeight="1" x14ac:dyDescent="0.2">
      <c r="B23" s="104">
        <v>3</v>
      </c>
      <c r="C23" s="129" t="str">
        <f>VREDNOTENJE!AX2</f>
        <v>ROKOMETNI KLUB</v>
      </c>
      <c r="D23" s="105">
        <f>SUM(VREDNOTENJE!BS6:BS8)</f>
        <v>0</v>
      </c>
      <c r="E23" s="105">
        <f>SUM(VREDNOTENJE!BS11:BS18)</f>
        <v>5095.3224636490704</v>
      </c>
      <c r="F23" s="105">
        <f>SUM(VREDNOTENJE!BS21:BS22)</f>
        <v>1061.5255132602229</v>
      </c>
      <c r="G23" s="105">
        <f>SUM(VREDNOTENJE!BS25:BS26)</f>
        <v>0</v>
      </c>
      <c r="H23" s="105">
        <f>SUM(VREDNOTENJE!BS29)</f>
        <v>0</v>
      </c>
      <c r="I23" s="105">
        <f>SUM(VREDNOTENJE!BS32)</f>
        <v>0</v>
      </c>
      <c r="J23" s="106"/>
      <c r="K23" s="105">
        <f>SUM(VREDNOTENJE!BS36)</f>
        <v>79.614413494516725</v>
      </c>
      <c r="M23" s="105">
        <f>SUM(VREDNOTENJE!BS41:BS44)</f>
        <v>623.64623904038081</v>
      </c>
      <c r="O23" s="105">
        <f>SUM(VREDNOTENJE!BS48:BS49)</f>
        <v>0</v>
      </c>
      <c r="Q23" s="144">
        <f t="shared" si="2"/>
        <v>6860.108629444192</v>
      </c>
      <c r="R23" s="127">
        <f>Q23/Q28</f>
        <v>0.13720217258888384</v>
      </c>
    </row>
    <row r="24" spans="2:18" ht="24.95" customHeight="1" x14ac:dyDescent="0.2">
      <c r="B24" s="104">
        <v>4</v>
      </c>
      <c r="C24" s="129" t="str">
        <f>VREDNOTENJE!BV2</f>
        <v>SMUČARSKO SKAKALNI KLUB</v>
      </c>
      <c r="D24" s="105">
        <f>SUM(VREDNOTENJE!CQ6:CQ8)</f>
        <v>0</v>
      </c>
      <c r="E24" s="105">
        <f>SUM(VREDNOTENJE!CQ11:CQ18)</f>
        <v>3927.644399062825</v>
      </c>
      <c r="F24" s="105">
        <f>SUM(VREDNOTENJE!CQ21:CQ22)</f>
        <v>1273.8306159122676</v>
      </c>
      <c r="G24" s="105">
        <f>SUM(VREDNOTENJE!CQ25:CQ26)</f>
        <v>0</v>
      </c>
      <c r="H24" s="105">
        <f>SUM(VREDNOTENJE!CQ29)</f>
        <v>0</v>
      </c>
      <c r="I24" s="105">
        <f>SUM(VREDNOTENJE!CQ32)</f>
        <v>0</v>
      </c>
      <c r="J24" s="106"/>
      <c r="K24" s="105">
        <f>SUM(VREDNOTENJE!CQ36)</f>
        <v>106.15255132602229</v>
      </c>
      <c r="M24" s="105">
        <f>SUM(VREDNOTENJE!CQ41:CQ44)</f>
        <v>796.14413494516725</v>
      </c>
      <c r="O24" s="105">
        <f>SUM(VREDNOTENJE!CQ48:CQ49)</f>
        <v>0</v>
      </c>
      <c r="Q24" s="144">
        <f t="shared" si="2"/>
        <v>6103.7717012462817</v>
      </c>
      <c r="R24" s="127">
        <f>Q24/Q28</f>
        <v>0.12207543402492564</v>
      </c>
    </row>
    <row r="25" spans="2:18" ht="24.95" customHeight="1" x14ac:dyDescent="0.2">
      <c r="B25" s="104">
        <v>5</v>
      </c>
      <c r="C25" s="129" t="str">
        <f>VREDNOTENJE!CT2</f>
        <v>STRELSKO DRUŠTVO</v>
      </c>
      <c r="D25" s="105">
        <f>SUM(VREDNOTENJE!DO6:DO8)</f>
        <v>0</v>
      </c>
      <c r="E25" s="105">
        <f>SUM(VREDNOTENJE!DO11:DO18)</f>
        <v>1061.5255132602229</v>
      </c>
      <c r="F25" s="105">
        <f>SUM(VREDNOTENJE!DO21:DO22)</f>
        <v>1061.5255132602229</v>
      </c>
      <c r="G25" s="105">
        <f>SUM(VREDNOTENJE!DO25:DO26)</f>
        <v>1698.4408212163567</v>
      </c>
      <c r="H25" s="105">
        <f>SUM(VREDNOTENJE!DO29)</f>
        <v>0</v>
      </c>
      <c r="I25" s="105">
        <f>SUM(VREDNOTENJE!DO32)</f>
        <v>0</v>
      </c>
      <c r="J25" s="106"/>
      <c r="K25" s="105">
        <f>SUM(VREDNOTENJE!DO36)</f>
        <v>53.076275663011145</v>
      </c>
      <c r="M25" s="105">
        <f>SUM(VREDNOTENJE!DO41:DO44)</f>
        <v>676.72251470339211</v>
      </c>
      <c r="O25" s="105">
        <f>SUM(VREDNOTENJE!DO48:DO49)</f>
        <v>0</v>
      </c>
      <c r="Q25" s="144">
        <f t="shared" si="2"/>
        <v>4551.2906381032053</v>
      </c>
      <c r="R25" s="127">
        <f>Q25/Q28</f>
        <v>9.1025812762064104E-2</v>
      </c>
    </row>
    <row r="26" spans="2:18" ht="24.95" customHeight="1" x14ac:dyDescent="0.2">
      <c r="B26" s="104">
        <v>6</v>
      </c>
      <c r="C26" s="129" t="str">
        <f>VREDNOTENJE!DR2</f>
        <v>ŠPORTNO DRUŠTVA KS-1</v>
      </c>
      <c r="D26" s="105">
        <f>SUM(VREDNOTENJE!EM6:EM8)</f>
        <v>1313.6378226595259</v>
      </c>
      <c r="E26" s="105">
        <f>SUM(VREDNOTENJE!EM11:EM18)</f>
        <v>0</v>
      </c>
      <c r="F26" s="105">
        <f>SUM(VREDNOTENJE!EM21:EM22)</f>
        <v>0</v>
      </c>
      <c r="G26" s="105">
        <f>SUM(VREDNOTENJE!EM25:EM26)</f>
        <v>0</v>
      </c>
      <c r="H26" s="105">
        <f>SUM(VREDNOTENJE!EM29)</f>
        <v>477.68648096710035</v>
      </c>
      <c r="I26" s="105">
        <f>SUM(VREDNOTENJE!EM32)</f>
        <v>477.68648096710035</v>
      </c>
      <c r="J26" s="106"/>
      <c r="K26" s="105">
        <f>SUM(VREDNOTENJE!EM36)</f>
        <v>0</v>
      </c>
      <c r="M26" s="105">
        <f>SUM(VREDNOTENJE!EM41:EM44)</f>
        <v>782.87506602941448</v>
      </c>
      <c r="O26" s="105">
        <f>SUM(VREDNOTENJE!EM48:EM49)</f>
        <v>530.76275663011143</v>
      </c>
      <c r="Q26" s="144">
        <f t="shared" si="2"/>
        <v>3582.6486072532525</v>
      </c>
      <c r="R26" s="127">
        <f>Q26/Q28</f>
        <v>7.1652972145065053E-2</v>
      </c>
    </row>
    <row r="27" spans="2:18" ht="24.95" customHeight="1" x14ac:dyDescent="0.2">
      <c r="B27" s="104">
        <v>7</v>
      </c>
      <c r="C27" s="129" t="str">
        <f>VREDNOTENJE!EP2</f>
        <v>ŽENSKI ODBOJKARSKI KLUB</v>
      </c>
      <c r="D27" s="105">
        <f>SUM(VREDNOTENJE!FK6:FK8)</f>
        <v>0</v>
      </c>
      <c r="E27" s="105">
        <f>SUM(VREDNOTENJE!FK11:FK18)</f>
        <v>11403.81694245268</v>
      </c>
      <c r="F27" s="105">
        <f>SUM(VREDNOTENJE!FK21:FK22)</f>
        <v>1061.5255132602229</v>
      </c>
      <c r="G27" s="105">
        <f>SUM(VREDNOTENJE!FK25:FK26)</f>
        <v>0</v>
      </c>
      <c r="H27" s="105">
        <f>SUM(VREDNOTENJE!FK29)</f>
        <v>0</v>
      </c>
      <c r="I27" s="105">
        <f>SUM(VREDNOTENJE!FK32)</f>
        <v>0</v>
      </c>
      <c r="J27" s="106"/>
      <c r="K27" s="105">
        <f>SUM(VREDNOTENJE!FK36)</f>
        <v>132.69068915752786</v>
      </c>
      <c r="M27" s="105">
        <f>SUM(VREDNOTENJE!FK41:FK44)</f>
        <v>689.99158361914488</v>
      </c>
      <c r="O27" s="105">
        <f>SUM(VREDNOTENJE!FK48:FK49)</f>
        <v>0</v>
      </c>
      <c r="Q27" s="144">
        <f t="shared" si="2"/>
        <v>13288.024728489576</v>
      </c>
      <c r="R27" s="127">
        <f>Q27/Q28</f>
        <v>0.26576049456979151</v>
      </c>
    </row>
    <row r="28" spans="2:18" ht="24.95" customHeight="1" x14ac:dyDescent="0.2">
      <c r="B28" s="104"/>
      <c r="C28" s="145" t="s">
        <v>88</v>
      </c>
      <c r="D28" s="144">
        <f t="shared" ref="D28:I28" si="3">SUM(D21:D27)</f>
        <v>1313.6378226595259</v>
      </c>
      <c r="E28" s="144">
        <f t="shared" si="3"/>
        <v>32400.791594739887</v>
      </c>
      <c r="F28" s="144">
        <f t="shared" si="3"/>
        <v>7076.8367550681523</v>
      </c>
      <c r="G28" s="144">
        <f t="shared" si="3"/>
        <v>1698.4408212163567</v>
      </c>
      <c r="H28" s="144">
        <f t="shared" si="3"/>
        <v>477.68648096710035</v>
      </c>
      <c r="I28" s="144">
        <f t="shared" si="3"/>
        <v>477.68648096710035</v>
      </c>
      <c r="J28" s="146"/>
      <c r="K28" s="144">
        <f>SUM(K21:K27)</f>
        <v>663.45344578763934</v>
      </c>
      <c r="L28" s="146"/>
      <c r="M28" s="144">
        <f>SUM(M21:M27)</f>
        <v>5360.7038419641258</v>
      </c>
      <c r="N28" s="146"/>
      <c r="O28" s="144">
        <f>SUM(O21:O27)</f>
        <v>530.76275663011143</v>
      </c>
      <c r="P28" s="74"/>
      <c r="Q28" s="144">
        <f>SUM(Q21:Q27)</f>
        <v>50000</v>
      </c>
      <c r="R28" s="128">
        <f>SUM(R21:R27)</f>
        <v>1</v>
      </c>
    </row>
    <row r="29" spans="2:18" ht="24.95" customHeight="1" x14ac:dyDescent="0.2">
      <c r="C29" s="129" t="s">
        <v>90</v>
      </c>
      <c r="D29" s="127">
        <f>D28/Q28</f>
        <v>2.6272756453190518E-2</v>
      </c>
      <c r="E29" s="127">
        <f>E28/Q28</f>
        <v>0.64801583189479772</v>
      </c>
      <c r="F29" s="127">
        <f>F28/Q28</f>
        <v>0.14153673510136305</v>
      </c>
      <c r="G29" s="127">
        <f>G28/Q28</f>
        <v>3.3968816424327135E-2</v>
      </c>
      <c r="H29" s="127">
        <f>H28/Q28</f>
        <v>9.5537296193420069E-3</v>
      </c>
      <c r="I29" s="127">
        <f>I28/Q28</f>
        <v>9.5537296193420069E-3</v>
      </c>
      <c r="J29" s="106"/>
      <c r="K29" s="127">
        <f>K28/Q28</f>
        <v>1.3269068915752786E-2</v>
      </c>
      <c r="M29" s="127">
        <f>M28/Q28</f>
        <v>0.10721407683928251</v>
      </c>
      <c r="O29" s="127">
        <f>O28/Q28</f>
        <v>1.0615255132602228E-2</v>
      </c>
      <c r="Q29" s="127">
        <f>SUM(D29:I29)+SUM(K29:K29)+SUM(M29)+SUM(O29:O29)</f>
        <v>0.99999999999999989</v>
      </c>
    </row>
    <row r="30" spans="2:18" ht="15" customHeight="1" x14ac:dyDescent="0.2"/>
    <row r="31" spans="2:18" ht="15" customHeight="1" x14ac:dyDescent="0.2"/>
    <row r="32" spans="2:18" ht="15" customHeight="1" x14ac:dyDescent="0.2"/>
  </sheetData>
  <sheetProtection algorithmName="SHA-512" hashValue="lPxnI26QjLKHZRIYUPRY5EOQ9j+6cF/vjhDzM/qqlfe7fkTI8t6Lld3EW7SWASi3wP21n7syAEMic4ny+qTVcQ==" saltValue="Jz9YD31TOYPBuZkgWNg/XA==" spinCount="100000" sheet="1" objects="1" scenarios="1"/>
  <mergeCells count="4">
    <mergeCell ref="C2:R2"/>
    <mergeCell ref="D4:I4"/>
    <mergeCell ref="D19:I19"/>
    <mergeCell ref="C17:R17"/>
  </mergeCells>
  <pageMargins left="0.19685039370078741" right="0.19685039370078741" top="0.19685039370078741" bottom="0.19685039370078741" header="0.11811023622047245" footer="0.11811023622047245"/>
  <pageSetup paperSize="9" scale="85" orientation="landscape" r:id="rId1"/>
  <headerFooter>
    <oddFooter>&amp;R&amp;"-,Običajno"&amp;7GOL-ŠPORT d.o.o.</oddFooter>
  </headerFooter>
  <ignoredErrors>
    <ignoredError sqref="Q13 Q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4"/>
  <sheetViews>
    <sheetView zoomScaleNormal="100" zoomScaleSheetLayoutView="100" workbookViewId="0">
      <selection activeCell="P2" sqref="P2"/>
    </sheetView>
  </sheetViews>
  <sheetFormatPr defaultRowHeight="12.75" x14ac:dyDescent="0.2"/>
  <cols>
    <col min="1" max="1" width="1.7109375" style="150" customWidth="1"/>
    <col min="2" max="2" width="30.7109375" style="150" customWidth="1"/>
    <col min="3" max="3" width="0.85546875" style="150" customWidth="1"/>
    <col min="4" max="6" width="6.28515625" style="150" customWidth="1"/>
    <col min="7" max="7" width="0.85546875" style="150" customWidth="1"/>
    <col min="8" max="10" width="6.28515625" style="150" customWidth="1"/>
    <col min="11" max="11" width="7.7109375" style="150" customWidth="1"/>
    <col min="12" max="12" width="0.85546875" style="150" customWidth="1"/>
    <col min="13" max="13" width="7.28515625" style="150" customWidth="1"/>
    <col min="14" max="16" width="8.7109375" style="150" customWidth="1"/>
    <col min="17" max="17" width="11.28515625" style="150" customWidth="1"/>
    <col min="18" max="21" width="0.85546875" style="150" customWidth="1"/>
    <col min="22" max="16384" width="9.140625" style="150"/>
  </cols>
  <sheetData>
    <row r="2" spans="2:17" ht="18.75" customHeight="1" x14ac:dyDescent="0.2">
      <c r="B2" s="148" t="str">
        <f>VREDNOTENJE!B2</f>
        <v>ATLETSKI KLUB</v>
      </c>
      <c r="C2" s="45">
        <f>VREDNOTENJE!E2</f>
        <v>0</v>
      </c>
      <c r="D2" s="186" t="str">
        <f>VREDNOTENJE!F2</f>
        <v>PREGLED PRISPELE VLOGE IN VNOS PODATKOV</v>
      </c>
      <c r="E2" s="187">
        <f>VREDNOTENJE!G2</f>
        <v>0</v>
      </c>
      <c r="F2" s="187">
        <f>VREDNOTENJE!H2</f>
        <v>0</v>
      </c>
      <c r="G2" s="187">
        <f>VREDNOTENJE!I2</f>
        <v>0</v>
      </c>
      <c r="H2" s="187">
        <f>VREDNOTENJE!N2</f>
        <v>0</v>
      </c>
      <c r="I2" s="187">
        <f>VREDNOTENJE!O2</f>
        <v>0</v>
      </c>
      <c r="J2" s="187">
        <f>VREDNOTENJE!P2</f>
        <v>0</v>
      </c>
      <c r="K2" s="188">
        <f>VREDNOTENJE!Q2</f>
        <v>0</v>
      </c>
      <c r="L2" s="2">
        <f>VREDNOTENJE!R2</f>
        <v>0</v>
      </c>
      <c r="M2" s="149">
        <f>VREDNOTENJE!S2</f>
        <v>1</v>
      </c>
      <c r="N2" s="189" t="str">
        <f>VREDNOTENJE!T2</f>
        <v>SPLOŠNI FAKTOR KOREKCIJE PROGRAMOV</v>
      </c>
      <c r="O2" s="189">
        <f>VREDNOTENJE!U2</f>
        <v>0</v>
      </c>
      <c r="P2" s="2"/>
      <c r="Q2" s="77">
        <f>VREDNOTENJE!W2</f>
        <v>1</v>
      </c>
    </row>
    <row r="3" spans="2:17" ht="5.0999999999999996" customHeight="1" x14ac:dyDescent="0.2">
      <c r="B3" s="2"/>
      <c r="C3" s="4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22.5" customHeight="1" x14ac:dyDescent="0.2">
      <c r="B4" s="89" t="str">
        <f>VREDNOTENJE!B10</f>
        <v>PROGRAMI ŠPORTA OTROK IN MLADINE USMERJENIH V KAKOVOSTNI IN VRHUNSKI ŠPORT</v>
      </c>
      <c r="C4" s="79">
        <f>VREDNOTENJE!E10</f>
        <v>0</v>
      </c>
      <c r="D4" s="80" t="str">
        <f>VREDNOTENJE!F10</f>
        <v>programi ŠTEVILO</v>
      </c>
      <c r="E4" s="78" t="str">
        <f>VREDNOTENJE!G10</f>
        <v>udeleženci ŠTEVILO</v>
      </c>
      <c r="F4" s="78" t="str">
        <f>VREDNOTENJE!H10</f>
        <v>koeficient: SKUPINA</v>
      </c>
      <c r="G4" s="81">
        <f>VREDNOTENJE!I10</f>
        <v>0</v>
      </c>
      <c r="H4" s="82" t="str">
        <f>VREDNOTENJE!N10</f>
        <v>TOČKE: OBJEKT</v>
      </c>
      <c r="I4" s="82" t="str">
        <f>VREDNOTENJE!O10</f>
        <v>TOČKE: KADER</v>
      </c>
      <c r="J4" s="82" t="str">
        <f>VREDNOTENJE!P10</f>
        <v>TOČKE: MS</v>
      </c>
      <c r="K4" s="83" t="str">
        <f>VREDNOTENJE!Q10</f>
        <v xml:space="preserve">TOČKE  SKUPAJ    </v>
      </c>
      <c r="L4" s="2">
        <f>VREDNOTENJE!R10</f>
        <v>0</v>
      </c>
      <c r="M4" s="84" t="str">
        <f>VREDNOTENJE!S10</f>
        <v>VREDNOST TOČKE</v>
      </c>
      <c r="N4" s="82" t="str">
        <f>VREDNOTENJE!T10</f>
        <v>SREDSTVA: OBJEKT</v>
      </c>
      <c r="O4" s="82" t="str">
        <f>VREDNOTENJE!U10</f>
        <v>SREDSTVA: KADER</v>
      </c>
      <c r="P4" s="82" t="str">
        <f>VREDNOTENJE!V10</f>
        <v>SREDSTVA: MS</v>
      </c>
      <c r="Q4" s="83" t="str">
        <f>VREDNOTENJE!W10</f>
        <v>SREDSTVA SKUPAJ</v>
      </c>
    </row>
    <row r="5" spans="2:17" x14ac:dyDescent="0.2">
      <c r="B5" s="93" t="str">
        <f>VREDNOTENJE!B11</f>
        <v>PRIPRAVLJALNA: SKUPINA 6/7</v>
      </c>
      <c r="C5" s="44">
        <f>VREDNOTENJE!E11</f>
        <v>0</v>
      </c>
      <c r="D5" s="151">
        <f>VREDNOTENJE!F11</f>
        <v>1</v>
      </c>
      <c r="E5" s="152">
        <f>VREDNOTENJE!G11</f>
        <v>12</v>
      </c>
      <c r="F5" s="153">
        <f>VREDNOTENJE!H11</f>
        <v>1</v>
      </c>
      <c r="G5" s="154">
        <f>VREDNOTENJE!I11</f>
        <v>0</v>
      </c>
      <c r="H5" s="50">
        <f>VREDNOTENJE!N11</f>
        <v>60</v>
      </c>
      <c r="I5" s="50">
        <f>VREDNOTENJE!O11</f>
        <v>60</v>
      </c>
      <c r="J5" s="50">
        <f>VREDNOTENJE!P11</f>
        <v>0</v>
      </c>
      <c r="K5" s="51">
        <f>VREDNOTENJE!Q11</f>
        <v>120</v>
      </c>
      <c r="L5" s="2">
        <f>VREDNOTENJE!R11</f>
        <v>0</v>
      </c>
      <c r="M5" s="52">
        <f>VREDNOTENJE!S11</f>
        <v>5.3076275663011145</v>
      </c>
      <c r="N5" s="87">
        <f>VREDNOTENJE!T11</f>
        <v>318.4576539780669</v>
      </c>
      <c r="O5" s="87">
        <f>VREDNOTENJE!U11</f>
        <v>318.4576539780669</v>
      </c>
      <c r="P5" s="87">
        <f>VREDNOTENJE!V11</f>
        <v>0</v>
      </c>
      <c r="Q5" s="88">
        <f>VREDNOTENJE!W11</f>
        <v>636.9153079561338</v>
      </c>
    </row>
    <row r="6" spans="2:17" x14ac:dyDescent="0.2">
      <c r="B6" s="93" t="str">
        <f>VREDNOTENJE!B12</f>
        <v>PRIPRAVLJALNA: SKUPINA 8/9</v>
      </c>
      <c r="C6" s="44">
        <f>VREDNOTENJE!E12</f>
        <v>0</v>
      </c>
      <c r="D6" s="151">
        <f>VREDNOTENJE!F12</f>
        <v>1</v>
      </c>
      <c r="E6" s="152">
        <f>VREDNOTENJE!G12</f>
        <v>12</v>
      </c>
      <c r="F6" s="153">
        <f>VREDNOTENJE!H12</f>
        <v>1</v>
      </c>
      <c r="G6" s="154">
        <f>VREDNOTENJE!I12</f>
        <v>0</v>
      </c>
      <c r="H6" s="50">
        <f>VREDNOTENJE!N12</f>
        <v>90</v>
      </c>
      <c r="I6" s="50">
        <f>VREDNOTENJE!O12</f>
        <v>90</v>
      </c>
      <c r="J6" s="50">
        <f>VREDNOTENJE!P12</f>
        <v>0</v>
      </c>
      <c r="K6" s="51">
        <f>VREDNOTENJE!Q12</f>
        <v>180</v>
      </c>
      <c r="L6" s="2">
        <f>VREDNOTENJE!R12</f>
        <v>0</v>
      </c>
      <c r="M6" s="52">
        <f>VREDNOTENJE!S12</f>
        <v>5.3076275663011145</v>
      </c>
      <c r="N6" s="87">
        <f>VREDNOTENJE!T12</f>
        <v>477.68648096710029</v>
      </c>
      <c r="O6" s="87">
        <f>VREDNOTENJE!U12</f>
        <v>477.68648096710029</v>
      </c>
      <c r="P6" s="87">
        <f>VREDNOTENJE!V12</f>
        <v>0</v>
      </c>
      <c r="Q6" s="88">
        <f>VREDNOTENJE!W12</f>
        <v>955.37296193420059</v>
      </c>
    </row>
    <row r="7" spans="2:17" x14ac:dyDescent="0.2">
      <c r="B7" s="93" t="str">
        <f>VREDNOTENJE!B13</f>
        <v>PRIPRAVLJALNA: SKUPINA 10/11</v>
      </c>
      <c r="C7" s="44">
        <f>VREDNOTENJE!E13</f>
        <v>0</v>
      </c>
      <c r="D7" s="151">
        <f>VREDNOTENJE!F13</f>
        <v>1</v>
      </c>
      <c r="E7" s="152">
        <f>VREDNOTENJE!G13</f>
        <v>12</v>
      </c>
      <c r="F7" s="153">
        <f>VREDNOTENJE!H13</f>
        <v>1</v>
      </c>
      <c r="G7" s="154">
        <f>VREDNOTENJE!I13</f>
        <v>0</v>
      </c>
      <c r="H7" s="50">
        <f>VREDNOTENJE!N13</f>
        <v>120</v>
      </c>
      <c r="I7" s="50">
        <f>VREDNOTENJE!O13</f>
        <v>120</v>
      </c>
      <c r="J7" s="50">
        <f>VREDNOTENJE!P13</f>
        <v>0</v>
      </c>
      <c r="K7" s="51">
        <f>VREDNOTENJE!Q13</f>
        <v>240</v>
      </c>
      <c r="L7" s="2">
        <f>VREDNOTENJE!R13</f>
        <v>0</v>
      </c>
      <c r="M7" s="52">
        <f>VREDNOTENJE!S13</f>
        <v>5.3076275663011145</v>
      </c>
      <c r="N7" s="87">
        <f>VREDNOTENJE!T13</f>
        <v>636.9153079561338</v>
      </c>
      <c r="O7" s="87">
        <f>VREDNOTENJE!U13</f>
        <v>636.9153079561338</v>
      </c>
      <c r="P7" s="87">
        <f>VREDNOTENJE!V13</f>
        <v>0</v>
      </c>
      <c r="Q7" s="88">
        <f>VREDNOTENJE!W13</f>
        <v>1273.8306159122676</v>
      </c>
    </row>
    <row r="8" spans="2:17" x14ac:dyDescent="0.2">
      <c r="B8" s="93" t="str">
        <f>VREDNOTENJE!B16</f>
        <v>TEKMOVALNA: MMI/MME (U-16/17)</v>
      </c>
      <c r="C8" s="44">
        <f>VREDNOTENJE!E16</f>
        <v>0</v>
      </c>
      <c r="D8" s="151">
        <f>VREDNOTENJE!F16</f>
        <v>1</v>
      </c>
      <c r="E8" s="152">
        <f>VREDNOTENJE!G16</f>
        <v>7</v>
      </c>
      <c r="F8" s="153">
        <f>VREDNOTENJE!H16</f>
        <v>0.7</v>
      </c>
      <c r="G8" s="154">
        <f>VREDNOTENJE!I16</f>
        <v>0</v>
      </c>
      <c r="H8" s="50">
        <f>VREDNOTENJE!N16</f>
        <v>168</v>
      </c>
      <c r="I8" s="50">
        <f>VREDNOTENJE!O16</f>
        <v>168</v>
      </c>
      <c r="J8" s="50">
        <f>VREDNOTENJE!P16</f>
        <v>0</v>
      </c>
      <c r="K8" s="51">
        <f>VREDNOTENJE!Q16</f>
        <v>336</v>
      </c>
      <c r="L8" s="2">
        <f>VREDNOTENJE!R16</f>
        <v>0</v>
      </c>
      <c r="M8" s="52">
        <f>VREDNOTENJE!S16</f>
        <v>5.3076275663011145</v>
      </c>
      <c r="N8" s="87">
        <f>VREDNOTENJE!T16</f>
        <v>891.68143113858719</v>
      </c>
      <c r="O8" s="87">
        <f>VREDNOTENJE!U16</f>
        <v>891.68143113858719</v>
      </c>
      <c r="P8" s="87">
        <f>VREDNOTENJE!V16</f>
        <v>0</v>
      </c>
      <c r="Q8" s="88">
        <f>VREDNOTENJE!W16</f>
        <v>1783.3628622771744</v>
      </c>
    </row>
    <row r="9" spans="2:17" ht="5.0999999999999996" customHeight="1" x14ac:dyDescent="0.2">
      <c r="B9" s="91"/>
      <c r="C9" s="44"/>
      <c r="D9" s="43"/>
      <c r="E9" s="2"/>
      <c r="F9" s="2"/>
      <c r="G9" s="44"/>
      <c r="H9" s="2"/>
      <c r="I9" s="2"/>
      <c r="J9" s="2"/>
      <c r="K9" s="2"/>
      <c r="L9" s="2"/>
      <c r="M9" s="54"/>
      <c r="N9" s="2"/>
      <c r="O9" s="2"/>
      <c r="P9" s="2"/>
      <c r="Q9" s="2"/>
    </row>
    <row r="10" spans="2:17" ht="22.5" customHeight="1" x14ac:dyDescent="0.2">
      <c r="B10" s="89" t="str">
        <f>VREDNOTENJE!B20</f>
        <v xml:space="preserve">PROGRAMI KAKOVOSTNEGA ŠPORTA ODRASLIH          </v>
      </c>
      <c r="C10" s="79">
        <f>VREDNOTENJE!E20</f>
        <v>0</v>
      </c>
      <c r="D10" s="80" t="str">
        <f>VREDNOTENJE!F20</f>
        <v>programi ŠTEVILO</v>
      </c>
      <c r="E10" s="78" t="str">
        <f>VREDNOTENJE!G20</f>
        <v>udeleženci ŠTEVILO</v>
      </c>
      <c r="F10" s="78" t="str">
        <f>VREDNOTENJE!H20</f>
        <v>koeficient: SKUPINA</v>
      </c>
      <c r="G10" s="81">
        <f>VREDNOTENJE!I20</f>
        <v>0</v>
      </c>
      <c r="H10" s="82" t="str">
        <f>VREDNOTENJE!N20</f>
        <v>TOČKE: OBJEKT</v>
      </c>
      <c r="I10" s="82" t="str">
        <f>VREDNOTENJE!O20</f>
        <v>TOČKE: KADER</v>
      </c>
      <c r="J10" s="82" t="str">
        <f>VREDNOTENJE!P20</f>
        <v>TOČKE: MS</v>
      </c>
      <c r="K10" s="83" t="str">
        <f>VREDNOTENJE!Q20</f>
        <v xml:space="preserve">TOČKE  SKUPAJ    </v>
      </c>
      <c r="L10" s="2">
        <f>VREDNOTENJE!R20</f>
        <v>0</v>
      </c>
      <c r="M10" s="84" t="str">
        <f>VREDNOTENJE!S20</f>
        <v>VREDNOST TOČKE</v>
      </c>
      <c r="N10" s="82" t="str">
        <f>VREDNOTENJE!T20</f>
        <v>SREDSTVA: OBJEKT</v>
      </c>
      <c r="O10" s="82" t="str">
        <f>VREDNOTENJE!U20</f>
        <v>SREDSTVA: KADER</v>
      </c>
      <c r="P10" s="82" t="str">
        <f>VREDNOTENJE!V20</f>
        <v>SREDSTVA: MS</v>
      </c>
      <c r="Q10" s="83" t="str">
        <f>VREDNOTENJE!W20</f>
        <v>SREDSTVA SKUPAJ</v>
      </c>
    </row>
    <row r="11" spans="2:17" x14ac:dyDescent="0.2">
      <c r="B11" s="93" t="str">
        <f>VREDNOTENJE!B21</f>
        <v>ČLANI/ČLANICE</v>
      </c>
      <c r="C11" s="155">
        <f>VREDNOTENJE!E21</f>
        <v>0</v>
      </c>
      <c r="D11" s="151">
        <f>VREDNOTENJE!F21</f>
        <v>1</v>
      </c>
      <c r="E11" s="152">
        <f>VREDNOTENJE!G21</f>
        <v>2</v>
      </c>
      <c r="F11" s="153">
        <f>VREDNOTENJE!H21</f>
        <v>0.33333333333333331</v>
      </c>
      <c r="G11" s="154">
        <f>VREDNOTENJE!I21</f>
        <v>0</v>
      </c>
      <c r="H11" s="50">
        <f>VREDNOTENJE!N21</f>
        <v>133.33333333333331</v>
      </c>
      <c r="I11" s="50">
        <f>VREDNOTENJE!O21</f>
        <v>0</v>
      </c>
      <c r="J11" s="50">
        <f>VREDNOTENJE!P21</f>
        <v>0</v>
      </c>
      <c r="K11" s="51">
        <f>VREDNOTENJE!Q21</f>
        <v>133.33333333333331</v>
      </c>
      <c r="L11" s="56">
        <f>VREDNOTENJE!R21</f>
        <v>0</v>
      </c>
      <c r="M11" s="52">
        <f>VREDNOTENJE!S21</f>
        <v>5.3076275663011145</v>
      </c>
      <c r="N11" s="87">
        <f>VREDNOTENJE!T21</f>
        <v>707.68367550681512</v>
      </c>
      <c r="O11" s="87">
        <f>VREDNOTENJE!U21</f>
        <v>0</v>
      </c>
      <c r="P11" s="87">
        <f>VREDNOTENJE!V21</f>
        <v>0</v>
      </c>
      <c r="Q11" s="88">
        <f>VREDNOTENJE!W21</f>
        <v>707.68367550681512</v>
      </c>
    </row>
    <row r="12" spans="2:17" x14ac:dyDescent="0.2">
      <c r="B12" s="93" t="str">
        <f>VREDNOTENJE!B22</f>
        <v>KATEGORIZIRANI ŠPORTNIKI (DR)</v>
      </c>
      <c r="C12" s="57">
        <f>VREDNOTENJE!E22</f>
        <v>0</v>
      </c>
      <c r="D12" s="156">
        <f>VREDNOTENJE!F22</f>
        <v>1</v>
      </c>
      <c r="E12" s="157">
        <f>VREDNOTENJE!G22</f>
        <v>2</v>
      </c>
      <c r="F12" s="158">
        <f>VREDNOTENJE!H22</f>
        <v>0</v>
      </c>
      <c r="G12" s="154">
        <f>VREDNOTENJE!I22</f>
        <v>0</v>
      </c>
      <c r="H12" s="50">
        <f>VREDNOTENJE!N22</f>
        <v>0</v>
      </c>
      <c r="I12" s="50">
        <f>VREDNOTENJE!O22</f>
        <v>0</v>
      </c>
      <c r="J12" s="50">
        <f>VREDNOTENJE!P22</f>
        <v>160</v>
      </c>
      <c r="K12" s="51">
        <f>VREDNOTENJE!Q22</f>
        <v>160</v>
      </c>
      <c r="L12" s="2">
        <f>VREDNOTENJE!R22</f>
        <v>0</v>
      </c>
      <c r="M12" s="52">
        <f>VREDNOTENJE!S22</f>
        <v>5.3076275663011145</v>
      </c>
      <c r="N12" s="87">
        <f>VREDNOTENJE!T22</f>
        <v>0</v>
      </c>
      <c r="O12" s="87">
        <f>VREDNOTENJE!U22</f>
        <v>0</v>
      </c>
      <c r="P12" s="87">
        <f>VREDNOTENJE!V22</f>
        <v>849.22041060817833</v>
      </c>
      <c r="Q12" s="88">
        <f>VREDNOTENJE!W22</f>
        <v>849.22041060817833</v>
      </c>
    </row>
    <row r="13" spans="2:17" ht="5.0999999999999996" customHeight="1" x14ac:dyDescent="0.2">
      <c r="B13" s="91"/>
      <c r="C13" s="44"/>
      <c r="D13" s="43"/>
      <c r="E13" s="2"/>
      <c r="F13" s="2"/>
      <c r="G13" s="44"/>
      <c r="H13" s="2"/>
      <c r="I13" s="2"/>
      <c r="J13" s="2"/>
      <c r="K13" s="2"/>
      <c r="L13" s="2"/>
      <c r="M13" s="54"/>
      <c r="N13" s="2"/>
      <c r="O13" s="2"/>
      <c r="P13" s="2"/>
      <c r="Q13" s="2"/>
    </row>
    <row r="14" spans="2:17" ht="22.5" customHeight="1" x14ac:dyDescent="0.2">
      <c r="B14" s="95" t="str">
        <f>VREDNOTENJE!B35</f>
        <v>RAZVOJNE DEJAVNOSTI V ŠPORTU</v>
      </c>
      <c r="C14" s="57">
        <f>VREDNOTENJE!E35</f>
        <v>0</v>
      </c>
      <c r="D14" s="97" t="str">
        <f>VREDNOTENJE!F35</f>
        <v>projekti ŠTEVILO</v>
      </c>
      <c r="E14" s="96" t="str">
        <f>VREDNOTENJE!G35</f>
        <v>udeleženci ŠTEVILO</v>
      </c>
      <c r="F14" s="96" t="str">
        <f>VREDNOTENJE!H35</f>
        <v>koeficient: PROJEKT</v>
      </c>
      <c r="G14" s="81">
        <f>VREDNOTENJE!I35</f>
        <v>0</v>
      </c>
      <c r="H14" s="82" t="str">
        <f>VREDNOTENJE!N35</f>
        <v>TOČKE: projekt 1</v>
      </c>
      <c r="I14" s="82" t="str">
        <f>VREDNOTENJE!O35</f>
        <v>TOČKE: projekt 2</v>
      </c>
      <c r="J14" s="82" t="str">
        <f>VREDNOTENJE!P35</f>
        <v>TOČKE: projekt 3</v>
      </c>
      <c r="K14" s="83" t="str">
        <f>VREDNOTENJE!Q35</f>
        <v xml:space="preserve">TOČKE  SKUPAJ    </v>
      </c>
      <c r="L14" s="2"/>
      <c r="M14" s="84" t="str">
        <f>VREDNOTENJE!S35</f>
        <v>VREDNOST TOČKE</v>
      </c>
      <c r="N14" s="82" t="str">
        <f>VREDNOTENJE!T35</f>
        <v>SREDSTVA: OBJEKT</v>
      </c>
      <c r="O14" s="82" t="str">
        <f>VREDNOTENJE!U35</f>
        <v>SREDSTVA: KADER</v>
      </c>
      <c r="P14" s="82" t="str">
        <f>VREDNOTENJE!V35</f>
        <v>SREDSTVA: MS</v>
      </c>
      <c r="Q14" s="83" t="str">
        <f>VREDNOTENJE!W35</f>
        <v>SREDSTVA SKUPAJ</v>
      </c>
    </row>
    <row r="15" spans="2:17" x14ac:dyDescent="0.2">
      <c r="B15" s="93" t="str">
        <f>VREDNOTENJE!B36</f>
        <v>USPOSABLJANJE - IZPOPOLNJEVANJE</v>
      </c>
      <c r="C15" s="57">
        <f>VREDNOTENJE!E36</f>
        <v>0</v>
      </c>
      <c r="D15" s="151">
        <f>VREDNOTENJE!F36</f>
        <v>1</v>
      </c>
      <c r="E15" s="152">
        <f>VREDNOTENJE!G36</f>
        <v>5</v>
      </c>
      <c r="F15" s="159">
        <f>VREDNOTENJE!H36</f>
        <v>1</v>
      </c>
      <c r="G15" s="160">
        <f>VREDNOTENJE!I36</f>
        <v>0</v>
      </c>
      <c r="H15" s="85">
        <f>VREDNOTENJE!N36</f>
        <v>0</v>
      </c>
      <c r="I15" s="85">
        <f>VREDNOTENJE!O36</f>
        <v>0</v>
      </c>
      <c r="J15" s="50">
        <f>VREDNOTENJE!P36</f>
        <v>25</v>
      </c>
      <c r="K15" s="51">
        <f>VREDNOTENJE!Q36</f>
        <v>25</v>
      </c>
      <c r="L15" s="2"/>
      <c r="M15" s="52">
        <f>VREDNOTENJE!S36</f>
        <v>5.3076275663011145</v>
      </c>
      <c r="N15" s="87">
        <f>VREDNOTENJE!T36</f>
        <v>0</v>
      </c>
      <c r="O15" s="86">
        <f>VREDNOTENJE!U36</f>
        <v>0</v>
      </c>
      <c r="P15" s="86">
        <f>VREDNOTENJE!V36</f>
        <v>132.69068915752786</v>
      </c>
      <c r="Q15" s="88">
        <f>VREDNOTENJE!W36</f>
        <v>132.69068915752786</v>
      </c>
    </row>
    <row r="16" spans="2:17" ht="5.0999999999999996" customHeight="1" x14ac:dyDescent="0.2">
      <c r="B16" s="74"/>
      <c r="C16" s="61"/>
      <c r="D16" s="43"/>
      <c r="E16" s="58"/>
      <c r="F16" s="58"/>
      <c r="G16" s="61"/>
      <c r="H16" s="2"/>
      <c r="I16" s="2"/>
      <c r="J16" s="2"/>
      <c r="K16" s="2"/>
      <c r="L16" s="2"/>
      <c r="M16" s="63"/>
      <c r="N16" s="2"/>
      <c r="O16" s="2"/>
      <c r="P16" s="2"/>
      <c r="Q16" s="64"/>
    </row>
    <row r="17" spans="2:17" ht="22.5" customHeight="1" x14ac:dyDescent="0.2">
      <c r="B17" s="98" t="str">
        <f>VREDNOTENJE!B40</f>
        <v>DELOVANJE DRUŠTEV IN ZVEZ</v>
      </c>
      <c r="C17" s="44">
        <f>VREDNOTENJE!E40</f>
        <v>0</v>
      </c>
      <c r="D17" s="97" t="str">
        <f>VREDNOTENJE!F40</f>
        <v>projekti ŠTEVILO</v>
      </c>
      <c r="E17" s="96" t="str">
        <f>VREDNOTENJE!G40</f>
        <v>ŠTEVILO (čl.; let)</v>
      </c>
      <c r="F17" s="96" t="str">
        <f>VREDNOTENJE!H40</f>
        <v>koeficient: PROJEKT</v>
      </c>
      <c r="G17" s="81">
        <f>VREDNOTENJE!I40</f>
        <v>0</v>
      </c>
      <c r="H17" s="82" t="str">
        <f>VREDNOTENJE!N40</f>
        <v>TOČKE: projekt 1</v>
      </c>
      <c r="I17" s="82" t="str">
        <f>VREDNOTENJE!O40</f>
        <v>TOČKE: projekt 2</v>
      </c>
      <c r="J17" s="82" t="str">
        <f>VREDNOTENJE!P40</f>
        <v>TOČKE:  DEDR</v>
      </c>
      <c r="K17" s="83" t="str">
        <f>VREDNOTENJE!Q40</f>
        <v xml:space="preserve">TOČKE  SKUPAJ    </v>
      </c>
      <c r="L17" s="2"/>
      <c r="M17" s="84" t="str">
        <f>VREDNOTENJE!S40</f>
        <v>VREDNOST TOČKE</v>
      </c>
      <c r="N17" s="82" t="str">
        <f>VREDNOTENJE!T40</f>
        <v>SREDSTVA: OBJEKT</v>
      </c>
      <c r="O17" s="82" t="str">
        <f>VREDNOTENJE!U40</f>
        <v>SREDSTVA: KADER</v>
      </c>
      <c r="P17" s="82" t="str">
        <f>VREDNOTENJE!V40</f>
        <v>SREDSTVA: MS</v>
      </c>
      <c r="Q17" s="83" t="str">
        <f>VREDNOTENJE!W40</f>
        <v>SREDSTVA SKUPAJ</v>
      </c>
    </row>
    <row r="18" spans="2:17" x14ac:dyDescent="0.2">
      <c r="B18" s="93" t="str">
        <f>VREDNOTENJE!B41</f>
        <v>kriterij: število članov (s plačano članarilo)</v>
      </c>
      <c r="C18" s="61">
        <f>VREDNOTENJE!E41</f>
        <v>0</v>
      </c>
      <c r="D18" s="151">
        <f>VREDNOTENJE!F41</f>
        <v>1</v>
      </c>
      <c r="E18" s="151">
        <f>VREDNOTENJE!G41</f>
        <v>40</v>
      </c>
      <c r="F18" s="159">
        <f>VREDNOTENJE!H41</f>
        <v>1</v>
      </c>
      <c r="G18" s="160">
        <f>VREDNOTENJE!I41</f>
        <v>0</v>
      </c>
      <c r="H18" s="85">
        <f>VREDNOTENJE!N41</f>
        <v>0</v>
      </c>
      <c r="I18" s="85">
        <f>VREDNOTENJE!O41</f>
        <v>0</v>
      </c>
      <c r="J18" s="50">
        <f>VREDNOTENJE!P41</f>
        <v>20</v>
      </c>
      <c r="K18" s="51">
        <f>VREDNOTENJE!Q41</f>
        <v>20</v>
      </c>
      <c r="L18" s="2">
        <f>VREDNOTENJE!R41</f>
        <v>0</v>
      </c>
      <c r="M18" s="65">
        <f>VREDNOTENJE!S41</f>
        <v>5.3076275663011145</v>
      </c>
      <c r="N18" s="87">
        <f>VREDNOTENJE!T41</f>
        <v>0</v>
      </c>
      <c r="O18" s="86">
        <f>VREDNOTENJE!U41</f>
        <v>0</v>
      </c>
      <c r="P18" s="86">
        <f>VREDNOTENJE!V41</f>
        <v>106.15255132602229</v>
      </c>
      <c r="Q18" s="88">
        <f>VREDNOTENJE!W41</f>
        <v>106.15255132602229</v>
      </c>
    </row>
    <row r="19" spans="2:17" x14ac:dyDescent="0.2">
      <c r="B19" s="93" t="str">
        <f>VREDNOTENJE!B42</f>
        <v>kriterij: število registriranih tekmovalcev</v>
      </c>
      <c r="C19" s="61">
        <f>VREDNOTENJE!E42</f>
        <v>0</v>
      </c>
      <c r="D19" s="151">
        <f>VREDNOTENJE!F42</f>
        <v>1</v>
      </c>
      <c r="E19" s="151">
        <f>VREDNOTENJE!G42</f>
        <v>15</v>
      </c>
      <c r="F19" s="159">
        <f>VREDNOTENJE!H42</f>
        <v>1</v>
      </c>
      <c r="G19" s="160">
        <f>VREDNOTENJE!I42</f>
        <v>0</v>
      </c>
      <c r="H19" s="85">
        <f>VREDNOTENJE!N42</f>
        <v>0</v>
      </c>
      <c r="I19" s="85">
        <f>VREDNOTENJE!O42</f>
        <v>0</v>
      </c>
      <c r="J19" s="50">
        <f>VREDNOTENJE!P42</f>
        <v>15</v>
      </c>
      <c r="K19" s="51">
        <f>VREDNOTENJE!Q42</f>
        <v>15</v>
      </c>
      <c r="L19" s="2">
        <f>VREDNOTENJE!R42</f>
        <v>0</v>
      </c>
      <c r="M19" s="65">
        <f>VREDNOTENJE!S42</f>
        <v>5.3076275663011145</v>
      </c>
      <c r="N19" s="86">
        <f>VREDNOTENJE!T42</f>
        <v>0</v>
      </c>
      <c r="O19" s="87">
        <f>VREDNOTENJE!U42</f>
        <v>0</v>
      </c>
      <c r="P19" s="86">
        <f>VREDNOTENJE!V42</f>
        <v>79.614413494516725</v>
      </c>
      <c r="Q19" s="88">
        <f>VREDNOTENJE!W42</f>
        <v>79.614413494516725</v>
      </c>
    </row>
    <row r="20" spans="2:17" x14ac:dyDescent="0.2">
      <c r="B20" s="93" t="str">
        <f>VREDNOTENJE!B43</f>
        <v>kriterij: leta neprekinjenega delovanja</v>
      </c>
      <c r="C20" s="61">
        <f>VREDNOTENJE!E43</f>
        <v>0</v>
      </c>
      <c r="D20" s="151">
        <f>VREDNOTENJE!F43</f>
        <v>1</v>
      </c>
      <c r="E20" s="151">
        <f>VREDNOTENJE!G43</f>
        <v>6</v>
      </c>
      <c r="F20" s="159">
        <f>VREDNOTENJE!H43</f>
        <v>1</v>
      </c>
      <c r="G20" s="160">
        <f>VREDNOTENJE!I43</f>
        <v>0</v>
      </c>
      <c r="H20" s="85">
        <f>VREDNOTENJE!N43</f>
        <v>0</v>
      </c>
      <c r="I20" s="85">
        <f>VREDNOTENJE!O43</f>
        <v>0</v>
      </c>
      <c r="J20" s="50">
        <f>VREDNOTENJE!P43</f>
        <v>15</v>
      </c>
      <c r="K20" s="51">
        <f>VREDNOTENJE!Q43</f>
        <v>15</v>
      </c>
      <c r="L20" s="2">
        <f>VREDNOTENJE!R43</f>
        <v>0</v>
      </c>
      <c r="M20" s="65">
        <f>VREDNOTENJE!S43</f>
        <v>5.3076275663011145</v>
      </c>
      <c r="N20" s="86">
        <f>VREDNOTENJE!T43</f>
        <v>0</v>
      </c>
      <c r="O20" s="86">
        <f>VREDNOTENJE!U43</f>
        <v>0</v>
      </c>
      <c r="P20" s="87">
        <f>VREDNOTENJE!V43</f>
        <v>79.614413494516725</v>
      </c>
      <c r="Q20" s="88">
        <f>VREDNOTENJE!W43</f>
        <v>79.614413494516725</v>
      </c>
    </row>
    <row r="21" spans="2:17" x14ac:dyDescent="0.2">
      <c r="B21" s="93" t="str">
        <f>VREDNOTENJE!B44</f>
        <v>kriterij: članstvo v OŠZ</v>
      </c>
      <c r="C21" s="61">
        <f>VREDNOTENJE!E44</f>
        <v>0</v>
      </c>
      <c r="D21" s="151">
        <f>VREDNOTENJE!F44</f>
        <v>1</v>
      </c>
      <c r="E21" s="151">
        <f>VREDNOTENJE!G44</f>
        <v>1</v>
      </c>
      <c r="F21" s="159">
        <f>VREDNOTENJE!H44</f>
        <v>1</v>
      </c>
      <c r="G21" s="160">
        <f>VREDNOTENJE!I44</f>
        <v>0</v>
      </c>
      <c r="H21" s="85">
        <f>VREDNOTENJE!N44</f>
        <v>0</v>
      </c>
      <c r="I21" s="85">
        <f>VREDNOTENJE!O44</f>
        <v>0</v>
      </c>
      <c r="J21" s="50">
        <f>VREDNOTENJE!P44</f>
        <v>25</v>
      </c>
      <c r="K21" s="51">
        <f>VREDNOTENJE!Q44</f>
        <v>25</v>
      </c>
      <c r="L21" s="2">
        <f>VREDNOTENJE!R44</f>
        <v>0</v>
      </c>
      <c r="M21" s="65">
        <f>VREDNOTENJE!S44</f>
        <v>5.3076275663011145</v>
      </c>
      <c r="N21" s="86">
        <f>VREDNOTENJE!T44</f>
        <v>0</v>
      </c>
      <c r="O21" s="86">
        <f>VREDNOTENJE!U44</f>
        <v>0</v>
      </c>
      <c r="P21" s="87">
        <f>VREDNOTENJE!V44</f>
        <v>132.69068915752786</v>
      </c>
      <c r="Q21" s="88">
        <f>VREDNOTENJE!W44</f>
        <v>132.69068915752786</v>
      </c>
    </row>
    <row r="22" spans="2:17" ht="5.0999999999999996" customHeight="1" x14ac:dyDescent="0.2">
      <c r="B22" s="74"/>
      <c r="C22" s="61"/>
      <c r="D22" s="43"/>
      <c r="E22" s="58"/>
      <c r="F22" s="58"/>
      <c r="G22" s="61"/>
      <c r="H22" s="2"/>
      <c r="I22" s="2"/>
      <c r="J22" s="2"/>
      <c r="K22" s="2"/>
      <c r="L22" s="2"/>
      <c r="M22" s="63"/>
      <c r="N22" s="2"/>
      <c r="O22" s="2"/>
      <c r="P22" s="2"/>
      <c r="Q22" s="64"/>
    </row>
    <row r="23" spans="2:17" ht="18" customHeight="1" x14ac:dyDescent="0.2">
      <c r="B23" s="72" t="str">
        <f>VREDNOTENJE!B51</f>
        <v>SKUPAJ RAZPISANA PODROČJA ŠPORTA :</v>
      </c>
      <c r="C23" s="44">
        <f>VREDNOTENJE!E51</f>
        <v>0</v>
      </c>
      <c r="D23" s="69">
        <f>VREDNOTENJE!F51</f>
        <v>11</v>
      </c>
      <c r="E23" s="73">
        <f>VREDNOTENJE!G51</f>
        <v>114</v>
      </c>
      <c r="F23" s="76">
        <f>VREDNOTENJE!H51</f>
        <v>0</v>
      </c>
      <c r="G23" s="74">
        <f>VREDNOTENJE!I51</f>
        <v>0</v>
      </c>
      <c r="H23" s="75">
        <f>VREDNOTENJE!N51</f>
        <v>571.33333333333326</v>
      </c>
      <c r="I23" s="75">
        <f>VREDNOTENJE!O51</f>
        <v>438</v>
      </c>
      <c r="J23" s="75">
        <f>VREDNOTENJE!P51</f>
        <v>260</v>
      </c>
      <c r="K23" s="69">
        <f>VREDNOTENJE!Q51</f>
        <v>1269.3333333333333</v>
      </c>
      <c r="L23" s="2">
        <f>VREDNOTENJE!R51</f>
        <v>0</v>
      </c>
      <c r="M23" s="70">
        <f>VREDNOTENJE!S51</f>
        <v>5.3076275663011145</v>
      </c>
      <c r="N23" s="101">
        <f>VREDNOTENJE!T51</f>
        <v>3032.4245495467035</v>
      </c>
      <c r="O23" s="101">
        <f>VREDNOTENJE!U51</f>
        <v>2324.7408740398882</v>
      </c>
      <c r="P23" s="101">
        <f>VREDNOTENJE!V51</f>
        <v>1379.9831672382898</v>
      </c>
      <c r="Q23" s="102">
        <f>VREDNOTENJE!W51</f>
        <v>6737.1485908248815</v>
      </c>
    </row>
    <row r="25" spans="2:17" ht="18.75" x14ac:dyDescent="0.2">
      <c r="B25" s="148" t="str">
        <f>VREDNOTENJE!Z2</f>
        <v>NOGOMETNI KLUB</v>
      </c>
      <c r="C25" s="45">
        <f>VREDNOTENJE!AC2</f>
        <v>0</v>
      </c>
      <c r="D25" s="186" t="str">
        <f>VREDNOTENJE!AD2</f>
        <v>PREGLED PRISPELE VLOGE IN VNOS PODATKOV</v>
      </c>
      <c r="E25" s="187">
        <f>VREDNOTENJE!AE2</f>
        <v>0</v>
      </c>
      <c r="F25" s="187">
        <f>VREDNOTENJE!AF2</f>
        <v>0</v>
      </c>
      <c r="G25" s="187">
        <f>VREDNOTENJE!AG2</f>
        <v>0</v>
      </c>
      <c r="H25" s="187">
        <f>VREDNOTENJE!AL2</f>
        <v>0</v>
      </c>
      <c r="I25" s="187">
        <f>VREDNOTENJE!AM2</f>
        <v>0</v>
      </c>
      <c r="J25" s="187">
        <f>VREDNOTENJE!AN2</f>
        <v>0</v>
      </c>
      <c r="K25" s="188">
        <f>VREDNOTENJE!AO2</f>
        <v>0</v>
      </c>
      <c r="L25" s="2">
        <f>VREDNOTENJE!AP2</f>
        <v>0</v>
      </c>
      <c r="M25" s="149">
        <f>VREDNOTENJE!AQ2</f>
        <v>1</v>
      </c>
      <c r="N25" s="189" t="str">
        <f>VREDNOTENJE!AR2</f>
        <v>SPLOŠNI FAKTOR KOREKCIJE PROGRAMOV</v>
      </c>
      <c r="O25" s="189">
        <f>VREDNOTENJE!AS2</f>
        <v>0</v>
      </c>
      <c r="P25" s="2"/>
      <c r="Q25" s="77">
        <f>VREDNOTENJE!AU2</f>
        <v>2</v>
      </c>
    </row>
    <row r="26" spans="2:17" ht="5.0999999999999996" customHeight="1" x14ac:dyDescent="0.2">
      <c r="B26" s="2"/>
      <c r="C26" s="4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2.5" customHeight="1" x14ac:dyDescent="0.2">
      <c r="B27" s="89" t="str">
        <f>VREDNOTENJE!Z10</f>
        <v>PROGRAMI ŠPORTA OTROK IN MLADINE USMERJENIH V KAKOVOSTNI IN VRHUNSKI ŠPORT</v>
      </c>
      <c r="C27" s="79">
        <f>VREDNOTENJE!AC10</f>
        <v>0</v>
      </c>
      <c r="D27" s="80" t="str">
        <f>VREDNOTENJE!AD10</f>
        <v>programi ŠTEVILO</v>
      </c>
      <c r="E27" s="78" t="str">
        <f>VREDNOTENJE!AE10</f>
        <v>udeleženci ŠTEVILO</v>
      </c>
      <c r="F27" s="78" t="str">
        <f>VREDNOTENJE!AF10</f>
        <v>koeficient: SKUPINA</v>
      </c>
      <c r="G27" s="81">
        <f>VREDNOTENJE!AG10</f>
        <v>0</v>
      </c>
      <c r="H27" s="82" t="str">
        <f>VREDNOTENJE!AL10</f>
        <v>TOČKE: OBJEKT</v>
      </c>
      <c r="I27" s="82" t="str">
        <f>VREDNOTENJE!AM10</f>
        <v>TOČKE: KADER</v>
      </c>
      <c r="J27" s="82" t="str">
        <f>VREDNOTENJE!AN10</f>
        <v>TOČKE: MS</v>
      </c>
      <c r="K27" s="83" t="str">
        <f>VREDNOTENJE!AO10</f>
        <v xml:space="preserve">TOČKE  SKUPAJ    </v>
      </c>
      <c r="L27" s="2">
        <f>VREDNOTENJE!AP10</f>
        <v>0</v>
      </c>
      <c r="M27" s="84" t="str">
        <f>VREDNOTENJE!AQ10</f>
        <v>VREDNOST TOČKE</v>
      </c>
      <c r="N27" s="82" t="str">
        <f>VREDNOTENJE!AR10</f>
        <v>SREDSTVA: OBJEKT</v>
      </c>
      <c r="O27" s="82" t="str">
        <f>VREDNOTENJE!AS10</f>
        <v>SREDSTVA: KADER</v>
      </c>
      <c r="P27" s="82" t="str">
        <f>VREDNOTENJE!AT10</f>
        <v>SREDSTVA: MS</v>
      </c>
      <c r="Q27" s="83" t="str">
        <f>VREDNOTENJE!AU10</f>
        <v>SREDSTVA SKUPAJ</v>
      </c>
    </row>
    <row r="28" spans="2:17" x14ac:dyDescent="0.2">
      <c r="B28" s="93" t="str">
        <f>VREDNOTENJE!Z11</f>
        <v>PRIPRAVLJALNA: SKUPINA 6/7</v>
      </c>
      <c r="C28" s="44">
        <f>VREDNOTENJE!AC11</f>
        <v>0</v>
      </c>
      <c r="D28" s="151">
        <f>VREDNOTENJE!AD11</f>
        <v>1</v>
      </c>
      <c r="E28" s="152">
        <f>VREDNOTENJE!AE11</f>
        <v>10</v>
      </c>
      <c r="F28" s="153">
        <f>VREDNOTENJE!AF11</f>
        <v>1</v>
      </c>
      <c r="G28" s="154">
        <f>VREDNOTENJE!AG11</f>
        <v>0</v>
      </c>
      <c r="H28" s="50">
        <f>VREDNOTENJE!AL11</f>
        <v>60</v>
      </c>
      <c r="I28" s="50">
        <f>VREDNOTENJE!AM11</f>
        <v>60</v>
      </c>
      <c r="J28" s="50">
        <f>VREDNOTENJE!AN11</f>
        <v>0</v>
      </c>
      <c r="K28" s="51">
        <f>VREDNOTENJE!AO11</f>
        <v>120</v>
      </c>
      <c r="L28" s="2">
        <f>VREDNOTENJE!AP11</f>
        <v>0</v>
      </c>
      <c r="M28" s="52">
        <f>VREDNOTENJE!AQ11</f>
        <v>5.3076275663011145</v>
      </c>
      <c r="N28" s="87">
        <f>VREDNOTENJE!AR11</f>
        <v>318.4576539780669</v>
      </c>
      <c r="O28" s="87">
        <f>VREDNOTENJE!AS11</f>
        <v>318.4576539780669</v>
      </c>
      <c r="P28" s="87">
        <f>VREDNOTENJE!AT11</f>
        <v>0</v>
      </c>
      <c r="Q28" s="88">
        <f>VREDNOTENJE!AU11</f>
        <v>636.9153079561338</v>
      </c>
    </row>
    <row r="29" spans="2:17" x14ac:dyDescent="0.2">
      <c r="B29" s="93" t="str">
        <f>VREDNOTENJE!Z12</f>
        <v>PRIPRAVLJALNA: SKUPINA 8/9</v>
      </c>
      <c r="C29" s="44">
        <f>VREDNOTENJE!AC12</f>
        <v>0</v>
      </c>
      <c r="D29" s="151">
        <f>VREDNOTENJE!AD12</f>
        <v>1</v>
      </c>
      <c r="E29" s="152">
        <f>VREDNOTENJE!AE12</f>
        <v>10</v>
      </c>
      <c r="F29" s="153">
        <f>VREDNOTENJE!AF12</f>
        <v>1</v>
      </c>
      <c r="G29" s="154">
        <f>VREDNOTENJE!AG12</f>
        <v>0</v>
      </c>
      <c r="H29" s="50">
        <f>VREDNOTENJE!AL12</f>
        <v>90</v>
      </c>
      <c r="I29" s="50">
        <f>VREDNOTENJE!AM12</f>
        <v>90</v>
      </c>
      <c r="J29" s="50">
        <f>VREDNOTENJE!AN12</f>
        <v>0</v>
      </c>
      <c r="K29" s="51">
        <f>VREDNOTENJE!AO12</f>
        <v>180</v>
      </c>
      <c r="L29" s="2">
        <f>VREDNOTENJE!AP12</f>
        <v>0</v>
      </c>
      <c r="M29" s="52">
        <f>VREDNOTENJE!AQ12</f>
        <v>5.3076275663011145</v>
      </c>
      <c r="N29" s="87">
        <f>VREDNOTENJE!AR12</f>
        <v>477.68648096710029</v>
      </c>
      <c r="O29" s="87">
        <f>VREDNOTENJE!AS12</f>
        <v>477.68648096710029</v>
      </c>
      <c r="P29" s="87">
        <f>VREDNOTENJE!AT12</f>
        <v>0</v>
      </c>
      <c r="Q29" s="88">
        <f>VREDNOTENJE!AU12</f>
        <v>955.37296193420059</v>
      </c>
    </row>
    <row r="30" spans="2:17" x14ac:dyDescent="0.2">
      <c r="B30" s="93" t="str">
        <f>VREDNOTENJE!Z13</f>
        <v>PRIPRAVLJALNA: SKUPINA 10/11</v>
      </c>
      <c r="C30" s="44">
        <f>VREDNOTENJE!AC13</f>
        <v>0</v>
      </c>
      <c r="D30" s="151">
        <f>VREDNOTENJE!AD13</f>
        <v>1</v>
      </c>
      <c r="E30" s="152">
        <f>VREDNOTENJE!AE13</f>
        <v>10</v>
      </c>
      <c r="F30" s="153">
        <f>VREDNOTENJE!AF13</f>
        <v>1</v>
      </c>
      <c r="G30" s="154">
        <f>VREDNOTENJE!AG13</f>
        <v>0</v>
      </c>
      <c r="H30" s="50">
        <f>VREDNOTENJE!AL13</f>
        <v>120</v>
      </c>
      <c r="I30" s="50">
        <f>VREDNOTENJE!AM13</f>
        <v>120</v>
      </c>
      <c r="J30" s="50">
        <f>VREDNOTENJE!AN13</f>
        <v>0</v>
      </c>
      <c r="K30" s="51">
        <f>VREDNOTENJE!AO13</f>
        <v>240</v>
      </c>
      <c r="L30" s="2">
        <f>VREDNOTENJE!AP13</f>
        <v>0</v>
      </c>
      <c r="M30" s="52">
        <f>VREDNOTENJE!AQ13</f>
        <v>5.3076275663011145</v>
      </c>
      <c r="N30" s="87">
        <f>VREDNOTENJE!AR13</f>
        <v>636.9153079561338</v>
      </c>
      <c r="O30" s="87">
        <f>VREDNOTENJE!AS13</f>
        <v>636.9153079561338</v>
      </c>
      <c r="P30" s="87">
        <f>VREDNOTENJE!AT13</f>
        <v>0</v>
      </c>
      <c r="Q30" s="88">
        <f>VREDNOTENJE!AU13</f>
        <v>1273.8306159122676</v>
      </c>
    </row>
    <row r="31" spans="2:17" x14ac:dyDescent="0.2">
      <c r="B31" s="93" t="str">
        <f>VREDNOTENJE!Z15</f>
        <v>TEKMOVALNA: SDI/SDE (U-14/15)</v>
      </c>
      <c r="C31" s="44">
        <f>VREDNOTENJE!AC15</f>
        <v>0</v>
      </c>
      <c r="D31" s="151">
        <f>VREDNOTENJE!AD15</f>
        <v>1</v>
      </c>
      <c r="E31" s="152">
        <f>VREDNOTENJE!AE15</f>
        <v>18</v>
      </c>
      <c r="F31" s="153">
        <f>VREDNOTENJE!AF15</f>
        <v>1</v>
      </c>
      <c r="G31" s="154">
        <f>VREDNOTENJE!AG15</f>
        <v>0</v>
      </c>
      <c r="H31" s="50">
        <f>VREDNOTENJE!AL15</f>
        <v>160</v>
      </c>
      <c r="I31" s="50">
        <f>VREDNOTENJE!AM15</f>
        <v>160</v>
      </c>
      <c r="J31" s="50">
        <f>VREDNOTENJE!AN15</f>
        <v>0</v>
      </c>
      <c r="K31" s="51">
        <f>VREDNOTENJE!AO15</f>
        <v>320</v>
      </c>
      <c r="L31" s="2">
        <f>VREDNOTENJE!AP15</f>
        <v>0</v>
      </c>
      <c r="M31" s="52">
        <f>VREDNOTENJE!AQ15</f>
        <v>5.3076275663011145</v>
      </c>
      <c r="N31" s="87">
        <f>VREDNOTENJE!AR15</f>
        <v>849.22041060817833</v>
      </c>
      <c r="O31" s="87">
        <f>VREDNOTENJE!AS15</f>
        <v>849.22041060817833</v>
      </c>
      <c r="P31" s="87">
        <f>VREDNOTENJE!AT15</f>
        <v>0</v>
      </c>
      <c r="Q31" s="88">
        <f>VREDNOTENJE!AU15</f>
        <v>1698.4408212163567</v>
      </c>
    </row>
    <row r="32" spans="2:17" x14ac:dyDescent="0.2">
      <c r="B32" s="93" t="str">
        <f>VREDNOTENJE!Z16</f>
        <v>TEKMOVALNA: MMI/MME (U-16/17)</v>
      </c>
      <c r="C32" s="44">
        <f>VREDNOTENJE!AC16</f>
        <v>0</v>
      </c>
      <c r="D32" s="151">
        <f>VREDNOTENJE!AD16</f>
        <v>1</v>
      </c>
      <c r="E32" s="152">
        <f>VREDNOTENJE!AE16</f>
        <v>22</v>
      </c>
      <c r="F32" s="153">
        <f>VREDNOTENJE!AF16</f>
        <v>1</v>
      </c>
      <c r="G32" s="154">
        <f>VREDNOTENJE!AG16</f>
        <v>0</v>
      </c>
      <c r="H32" s="50">
        <f>VREDNOTENJE!AL16</f>
        <v>160</v>
      </c>
      <c r="I32" s="50">
        <f>VREDNOTENJE!AM16</f>
        <v>160</v>
      </c>
      <c r="J32" s="50">
        <f>VREDNOTENJE!AN16</f>
        <v>0</v>
      </c>
      <c r="K32" s="51">
        <f>VREDNOTENJE!AO16</f>
        <v>320</v>
      </c>
      <c r="L32" s="2">
        <f>VREDNOTENJE!AP16</f>
        <v>0</v>
      </c>
      <c r="M32" s="52">
        <f>VREDNOTENJE!AQ16</f>
        <v>5.3076275663011145</v>
      </c>
      <c r="N32" s="87">
        <f>VREDNOTENJE!AR16</f>
        <v>849.22041060817833</v>
      </c>
      <c r="O32" s="87">
        <f>VREDNOTENJE!AS16</f>
        <v>849.22041060817833</v>
      </c>
      <c r="P32" s="87">
        <f>VREDNOTENJE!AT16</f>
        <v>0</v>
      </c>
      <c r="Q32" s="88">
        <f>VREDNOTENJE!AU16</f>
        <v>1698.4408212163567</v>
      </c>
    </row>
    <row r="33" spans="2:17" ht="5.0999999999999996" customHeight="1" x14ac:dyDescent="0.2">
      <c r="B33" s="91"/>
      <c r="C33" s="44"/>
      <c r="D33" s="43"/>
      <c r="E33" s="2"/>
      <c r="F33" s="2"/>
      <c r="G33" s="44"/>
      <c r="H33" s="2"/>
      <c r="I33" s="2"/>
      <c r="J33" s="2"/>
      <c r="K33" s="2"/>
      <c r="L33" s="2"/>
      <c r="M33" s="54"/>
      <c r="N33" s="2"/>
      <c r="O33" s="2"/>
      <c r="P33" s="2"/>
      <c r="Q33" s="2"/>
    </row>
    <row r="34" spans="2:17" ht="22.5" customHeight="1" x14ac:dyDescent="0.2">
      <c r="B34" s="89" t="str">
        <f>VREDNOTENJE!Z20</f>
        <v xml:space="preserve">PROGRAMI KAKOVOSTNEGA ŠPORTA ODRASLIH          </v>
      </c>
      <c r="C34" s="79">
        <f>VREDNOTENJE!AC20</f>
        <v>0</v>
      </c>
      <c r="D34" s="80" t="str">
        <f>VREDNOTENJE!AD20</f>
        <v>programi ŠTEVILO</v>
      </c>
      <c r="E34" s="78" t="str">
        <f>VREDNOTENJE!AE20</f>
        <v>udeleženci ŠTEVILO</v>
      </c>
      <c r="F34" s="78" t="str">
        <f>VREDNOTENJE!AF20</f>
        <v>koeficient: SKUPINA</v>
      </c>
      <c r="G34" s="81">
        <f>VREDNOTENJE!AG20</f>
        <v>0</v>
      </c>
      <c r="H34" s="82" t="str">
        <f>VREDNOTENJE!AL20</f>
        <v>TOČKE: OBJEKT</v>
      </c>
      <c r="I34" s="82" t="str">
        <f>VREDNOTENJE!AM20</f>
        <v>TOČKE: KADER</v>
      </c>
      <c r="J34" s="82" t="str">
        <f>VREDNOTENJE!AN20</f>
        <v>TOČKE: MS</v>
      </c>
      <c r="K34" s="83" t="str">
        <f>VREDNOTENJE!AO20</f>
        <v xml:space="preserve">TOČKE  SKUPAJ    </v>
      </c>
      <c r="L34" s="2">
        <f>VREDNOTENJE!AP20</f>
        <v>0</v>
      </c>
      <c r="M34" s="84" t="str">
        <f>VREDNOTENJE!AQ20</f>
        <v>VREDNOST TOČKE</v>
      </c>
      <c r="N34" s="82" t="str">
        <f>VREDNOTENJE!AR20</f>
        <v>SREDSTVA: OBJEKT</v>
      </c>
      <c r="O34" s="82" t="str">
        <f>VREDNOTENJE!AS20</f>
        <v>SREDSTVA: KADER</v>
      </c>
      <c r="P34" s="82" t="str">
        <f>VREDNOTENJE!AT20</f>
        <v>SREDSTVA: MS</v>
      </c>
      <c r="Q34" s="83" t="str">
        <f>VREDNOTENJE!AU20</f>
        <v>SREDSTVA SKUPAJ</v>
      </c>
    </row>
    <row r="35" spans="2:17" x14ac:dyDescent="0.2">
      <c r="B35" s="93" t="str">
        <f>VREDNOTENJE!Z21</f>
        <v>ČLANI/ČLANICE</v>
      </c>
      <c r="C35" s="155">
        <f>VREDNOTENJE!AC21</f>
        <v>0</v>
      </c>
      <c r="D35" s="151">
        <f>VREDNOTENJE!AD21</f>
        <v>1</v>
      </c>
      <c r="E35" s="152">
        <f>VREDNOTENJE!AE21</f>
        <v>22</v>
      </c>
      <c r="F35" s="153">
        <f>VREDNOTENJE!AF21</f>
        <v>1</v>
      </c>
      <c r="G35" s="154">
        <f>VREDNOTENJE!AG21</f>
        <v>0</v>
      </c>
      <c r="H35" s="50">
        <f>VREDNOTENJE!AL21</f>
        <v>200</v>
      </c>
      <c r="I35" s="50">
        <f>VREDNOTENJE!AM21</f>
        <v>0</v>
      </c>
      <c r="J35" s="50">
        <f>VREDNOTENJE!AN21</f>
        <v>0</v>
      </c>
      <c r="K35" s="51">
        <f>VREDNOTENJE!AO21</f>
        <v>200</v>
      </c>
      <c r="L35" s="56">
        <f>VREDNOTENJE!AP21</f>
        <v>0</v>
      </c>
      <c r="M35" s="52">
        <f>VREDNOTENJE!AQ21</f>
        <v>5.3076275663011145</v>
      </c>
      <c r="N35" s="87">
        <f>VREDNOTENJE!AR21</f>
        <v>1061.5255132602229</v>
      </c>
      <c r="O35" s="87">
        <f>VREDNOTENJE!AS21</f>
        <v>0</v>
      </c>
      <c r="P35" s="87">
        <f>VREDNOTENJE!AT21</f>
        <v>0</v>
      </c>
      <c r="Q35" s="88">
        <f>VREDNOTENJE!AU21</f>
        <v>1061.5255132602229</v>
      </c>
    </row>
    <row r="36" spans="2:17" ht="5.0999999999999996" customHeight="1" x14ac:dyDescent="0.2">
      <c r="B36" s="91"/>
      <c r="C36" s="44"/>
      <c r="D36" s="43"/>
      <c r="E36" s="2"/>
      <c r="F36" s="2"/>
      <c r="G36" s="44"/>
      <c r="H36" s="2"/>
      <c r="I36" s="2"/>
      <c r="J36" s="2"/>
      <c r="K36" s="2"/>
      <c r="L36" s="2"/>
      <c r="M36" s="54"/>
      <c r="N36" s="2"/>
      <c r="O36" s="2"/>
      <c r="P36" s="2"/>
      <c r="Q36" s="2"/>
    </row>
    <row r="37" spans="2:17" ht="22.5" customHeight="1" x14ac:dyDescent="0.2">
      <c r="B37" s="95" t="str">
        <f>VREDNOTENJE!Z35</f>
        <v>RAZVOJNE DEJAVNOSTI V ŠPORTU</v>
      </c>
      <c r="C37" s="57">
        <f>VREDNOTENJE!AC35</f>
        <v>0</v>
      </c>
      <c r="D37" s="97" t="str">
        <f>VREDNOTENJE!AD35</f>
        <v>projekti ŠTEVILO</v>
      </c>
      <c r="E37" s="96" t="str">
        <f>VREDNOTENJE!AE35</f>
        <v>udeleženci ŠTEVILO</v>
      </c>
      <c r="F37" s="96" t="str">
        <f>VREDNOTENJE!AF35</f>
        <v>koeficient: PROJEKT</v>
      </c>
      <c r="G37" s="81">
        <f>VREDNOTENJE!AG35</f>
        <v>0</v>
      </c>
      <c r="H37" s="82" t="str">
        <f>VREDNOTENJE!AL35</f>
        <v>TOČKE: projekt 1</v>
      </c>
      <c r="I37" s="82" t="str">
        <f>VREDNOTENJE!AM35</f>
        <v>TOČKE: projekt 2</v>
      </c>
      <c r="J37" s="82" t="str">
        <f>VREDNOTENJE!AN35</f>
        <v>TOČKE: projekt 3</v>
      </c>
      <c r="K37" s="83" t="str">
        <f>VREDNOTENJE!AO35</f>
        <v xml:space="preserve">TOČKE  SKUPAJ    </v>
      </c>
      <c r="L37" s="2">
        <f>VREDNOTENJE!AP35</f>
        <v>0</v>
      </c>
      <c r="M37" s="84" t="str">
        <f>VREDNOTENJE!AQ35</f>
        <v>VREDNOST TOČKE</v>
      </c>
      <c r="N37" s="82" t="str">
        <f>VREDNOTENJE!AR35</f>
        <v>SREDSTVA: OBJEKT</v>
      </c>
      <c r="O37" s="82" t="str">
        <f>VREDNOTENJE!AS35</f>
        <v>SREDSTVA: KADER</v>
      </c>
      <c r="P37" s="82" t="str">
        <f>VREDNOTENJE!AT35</f>
        <v>SREDSTVA: MS</v>
      </c>
      <c r="Q37" s="83" t="str">
        <f>VREDNOTENJE!AU35</f>
        <v>SREDSTVA SKUPAJ</v>
      </c>
    </row>
    <row r="38" spans="2:17" x14ac:dyDescent="0.2">
      <c r="B38" s="93" t="str">
        <f>VREDNOTENJE!Z36</f>
        <v>USPOSABLJANJE - IZPOPOLNJEVANJE</v>
      </c>
      <c r="C38" s="57">
        <f>VREDNOTENJE!AC36</f>
        <v>0</v>
      </c>
      <c r="D38" s="151">
        <f>VREDNOTENJE!AD36</f>
        <v>1</v>
      </c>
      <c r="E38" s="152">
        <f>VREDNOTENJE!AE36</f>
        <v>6</v>
      </c>
      <c r="F38" s="159">
        <f>VREDNOTENJE!AF36</f>
        <v>1</v>
      </c>
      <c r="G38" s="160">
        <f>VREDNOTENJE!AG36</f>
        <v>0</v>
      </c>
      <c r="H38" s="85">
        <f>VREDNOTENJE!AL36</f>
        <v>0</v>
      </c>
      <c r="I38" s="85">
        <f>VREDNOTENJE!AM36</f>
        <v>0</v>
      </c>
      <c r="J38" s="50">
        <f>VREDNOTENJE!AN36</f>
        <v>30</v>
      </c>
      <c r="K38" s="51">
        <f>VREDNOTENJE!AO36</f>
        <v>30</v>
      </c>
      <c r="L38" s="2">
        <f>VREDNOTENJE!AP36</f>
        <v>0</v>
      </c>
      <c r="M38" s="52">
        <f>VREDNOTENJE!AQ36</f>
        <v>5.3076275663011145</v>
      </c>
      <c r="N38" s="87">
        <f>VREDNOTENJE!AR36</f>
        <v>0</v>
      </c>
      <c r="O38" s="86">
        <f>VREDNOTENJE!AS36</f>
        <v>0</v>
      </c>
      <c r="P38" s="86">
        <f>VREDNOTENJE!AT36</f>
        <v>159.22882698903345</v>
      </c>
      <c r="Q38" s="88">
        <f>VREDNOTENJE!AU36</f>
        <v>159.22882698903345</v>
      </c>
    </row>
    <row r="39" spans="2:17" ht="5.0999999999999996" customHeight="1" x14ac:dyDescent="0.2">
      <c r="B39" s="74"/>
      <c r="C39" s="61"/>
      <c r="D39" s="43"/>
      <c r="E39" s="58"/>
      <c r="F39" s="58"/>
      <c r="G39" s="61"/>
      <c r="H39" s="2"/>
      <c r="I39" s="2"/>
      <c r="J39" s="2"/>
      <c r="K39" s="2"/>
      <c r="L39" s="2">
        <f>VREDNOTENJE!AP37</f>
        <v>0</v>
      </c>
      <c r="M39" s="63"/>
      <c r="N39" s="2"/>
      <c r="O39" s="2"/>
      <c r="P39" s="2"/>
      <c r="Q39" s="64"/>
    </row>
    <row r="40" spans="2:17" ht="22.5" customHeight="1" x14ac:dyDescent="0.2">
      <c r="B40" s="98" t="str">
        <f>VREDNOTENJE!Z40</f>
        <v>DELOVANJE DRUŠTEV IN ZVEZ</v>
      </c>
      <c r="C40" s="44">
        <f>VREDNOTENJE!AC40</f>
        <v>0</v>
      </c>
      <c r="D40" s="97" t="str">
        <f>VREDNOTENJE!AD40</f>
        <v>projekti ŠTEVILO</v>
      </c>
      <c r="E40" s="96" t="str">
        <f>VREDNOTENJE!AE40</f>
        <v>udeleženci ŠTEVILO</v>
      </c>
      <c r="F40" s="96" t="str">
        <f>VREDNOTENJE!AF40</f>
        <v>koeficient: PROJEKT</v>
      </c>
      <c r="G40" s="81">
        <f>VREDNOTENJE!AG40</f>
        <v>0</v>
      </c>
      <c r="H40" s="82" t="str">
        <f>VREDNOTENJE!AL40</f>
        <v>TOČKE: projekt 1</v>
      </c>
      <c r="I40" s="82" t="str">
        <f>VREDNOTENJE!AM40</f>
        <v>TOČKE: projekt 2</v>
      </c>
      <c r="J40" s="82" t="str">
        <f>VREDNOTENJE!AN40</f>
        <v>TOČKE:  DEDR</v>
      </c>
      <c r="K40" s="83" t="str">
        <f>VREDNOTENJE!AO40</f>
        <v xml:space="preserve">TOČKE  SKUPAJ    </v>
      </c>
      <c r="L40" s="2">
        <f>VREDNOTENJE!AP40</f>
        <v>0</v>
      </c>
      <c r="M40" s="84" t="str">
        <f>VREDNOTENJE!AQ40</f>
        <v>VREDNOST TOČKE</v>
      </c>
      <c r="N40" s="82" t="str">
        <f>VREDNOTENJE!AR40</f>
        <v>SREDSTVA: OBJEKT</v>
      </c>
      <c r="O40" s="82" t="str">
        <f>VREDNOTENJE!AS40</f>
        <v>SREDSTVA: KADER</v>
      </c>
      <c r="P40" s="82" t="str">
        <f>VREDNOTENJE!AT40</f>
        <v>SREDSTVA: MS</v>
      </c>
      <c r="Q40" s="83" t="str">
        <f>VREDNOTENJE!AU40</f>
        <v>SREDSTVA SKUPAJ</v>
      </c>
    </row>
    <row r="41" spans="2:17" x14ac:dyDescent="0.2">
      <c r="B41" s="93" t="str">
        <f>VREDNOTENJE!Z41</f>
        <v>kriterij: število članov (s plačano članarilo)</v>
      </c>
      <c r="C41" s="61">
        <f>VREDNOTENJE!AC41</f>
        <v>0</v>
      </c>
      <c r="D41" s="151">
        <f>VREDNOTENJE!AD41</f>
        <v>1</v>
      </c>
      <c r="E41" s="151">
        <f>VREDNOTENJE!AE41</f>
        <v>150</v>
      </c>
      <c r="F41" s="159">
        <f>VREDNOTENJE!AF41</f>
        <v>1</v>
      </c>
      <c r="G41" s="160"/>
      <c r="H41" s="85">
        <f>VREDNOTENJE!AL41</f>
        <v>0</v>
      </c>
      <c r="I41" s="85">
        <f>VREDNOTENJE!AM41</f>
        <v>0</v>
      </c>
      <c r="J41" s="50">
        <f>VREDNOTENJE!AN41</f>
        <v>75</v>
      </c>
      <c r="K41" s="51">
        <f>VREDNOTENJE!AO41</f>
        <v>75</v>
      </c>
      <c r="L41" s="2">
        <f>VREDNOTENJE!AP41</f>
        <v>0</v>
      </c>
      <c r="M41" s="65">
        <f>VREDNOTENJE!AQ41</f>
        <v>5.3076275663011145</v>
      </c>
      <c r="N41" s="87">
        <f>VREDNOTENJE!AR41</f>
        <v>0</v>
      </c>
      <c r="O41" s="86">
        <f>VREDNOTENJE!AS41</f>
        <v>0</v>
      </c>
      <c r="P41" s="86">
        <f>VREDNOTENJE!AT41</f>
        <v>398.07206747258357</v>
      </c>
      <c r="Q41" s="88">
        <f>VREDNOTENJE!AU41</f>
        <v>398.07206747258357</v>
      </c>
    </row>
    <row r="42" spans="2:17" x14ac:dyDescent="0.2">
      <c r="B42" s="93" t="str">
        <f>VREDNOTENJE!Z42</f>
        <v>kriterij: število registriranih tekmovalcev</v>
      </c>
      <c r="C42" s="61">
        <f>VREDNOTENJE!AC42</f>
        <v>0</v>
      </c>
      <c r="D42" s="151">
        <f>VREDNOTENJE!AD42</f>
        <v>1</v>
      </c>
      <c r="E42" s="151">
        <f>VREDNOTENJE!AE42</f>
        <v>100</v>
      </c>
      <c r="F42" s="159">
        <f>VREDNOTENJE!AF42</f>
        <v>1</v>
      </c>
      <c r="G42" s="160"/>
      <c r="H42" s="85">
        <f>VREDNOTENJE!AL42</f>
        <v>0</v>
      </c>
      <c r="I42" s="85">
        <f>VREDNOTENJE!AM42</f>
        <v>0</v>
      </c>
      <c r="J42" s="50">
        <f>VREDNOTENJE!AN42</f>
        <v>100</v>
      </c>
      <c r="K42" s="51">
        <f>VREDNOTENJE!AO42</f>
        <v>100</v>
      </c>
      <c r="L42" s="2">
        <f>VREDNOTENJE!AP42</f>
        <v>0</v>
      </c>
      <c r="M42" s="65">
        <f>VREDNOTENJE!AQ42</f>
        <v>5.3076275663011145</v>
      </c>
      <c r="N42" s="86">
        <f>VREDNOTENJE!AR42</f>
        <v>0</v>
      </c>
      <c r="O42" s="87">
        <f>VREDNOTENJE!AS42</f>
        <v>0</v>
      </c>
      <c r="P42" s="86">
        <f>VREDNOTENJE!AT42</f>
        <v>530.76275663011143</v>
      </c>
      <c r="Q42" s="88">
        <f>VREDNOTENJE!AU42</f>
        <v>530.76275663011143</v>
      </c>
    </row>
    <row r="43" spans="2:17" x14ac:dyDescent="0.2">
      <c r="B43" s="93" t="str">
        <f>VREDNOTENJE!Z43</f>
        <v>kriterij: leta neprekinjenega delovanja</v>
      </c>
      <c r="C43" s="61">
        <f>VREDNOTENJE!AC43</f>
        <v>0</v>
      </c>
      <c r="D43" s="151">
        <f>VREDNOTENJE!AD43</f>
        <v>1</v>
      </c>
      <c r="E43" s="151">
        <f>VREDNOTENJE!AE43</f>
        <v>25</v>
      </c>
      <c r="F43" s="159">
        <f>VREDNOTENJE!AF43</f>
        <v>1</v>
      </c>
      <c r="G43" s="160"/>
      <c r="H43" s="85">
        <f>VREDNOTENJE!AL43</f>
        <v>0</v>
      </c>
      <c r="I43" s="85">
        <f>VREDNOTENJE!AM43</f>
        <v>0</v>
      </c>
      <c r="J43" s="50">
        <f>VREDNOTENJE!AN43</f>
        <v>62.5</v>
      </c>
      <c r="K43" s="51">
        <f>VREDNOTENJE!AO43</f>
        <v>62.5</v>
      </c>
      <c r="L43" s="2">
        <f>VREDNOTENJE!AP43</f>
        <v>0</v>
      </c>
      <c r="M43" s="65">
        <f>VREDNOTENJE!AQ43</f>
        <v>5.3076275663011145</v>
      </c>
      <c r="N43" s="86">
        <f>VREDNOTENJE!AR43</f>
        <v>0</v>
      </c>
      <c r="O43" s="86">
        <f>VREDNOTENJE!AS43</f>
        <v>0</v>
      </c>
      <c r="P43" s="87">
        <f>VREDNOTENJE!AT43</f>
        <v>331.72672289381967</v>
      </c>
      <c r="Q43" s="88">
        <f>VREDNOTENJE!AU43</f>
        <v>331.72672289381967</v>
      </c>
    </row>
    <row r="44" spans="2:17" x14ac:dyDescent="0.2">
      <c r="B44" s="93" t="str">
        <f>VREDNOTENJE!Z44</f>
        <v>kriterij: članstvo v OŠZ</v>
      </c>
      <c r="C44" s="61">
        <f>VREDNOTENJE!AC44</f>
        <v>0</v>
      </c>
      <c r="D44" s="151">
        <f>VREDNOTENJE!AD44</f>
        <v>1</v>
      </c>
      <c r="E44" s="151">
        <f>VREDNOTENJE!AE44</f>
        <v>1</v>
      </c>
      <c r="F44" s="159">
        <f>VREDNOTENJE!AF44</f>
        <v>1</v>
      </c>
      <c r="G44" s="160"/>
      <c r="H44" s="85">
        <f>VREDNOTENJE!AL44</f>
        <v>0</v>
      </c>
      <c r="I44" s="85">
        <f>VREDNOTENJE!AM44</f>
        <v>0</v>
      </c>
      <c r="J44" s="50">
        <f>VREDNOTENJE!AN44</f>
        <v>25</v>
      </c>
      <c r="K44" s="51">
        <f>VREDNOTENJE!AO44</f>
        <v>25</v>
      </c>
      <c r="L44" s="2">
        <f>VREDNOTENJE!AP44</f>
        <v>0</v>
      </c>
      <c r="M44" s="65">
        <f>VREDNOTENJE!AQ44</f>
        <v>5.3076275663011145</v>
      </c>
      <c r="N44" s="86">
        <f>VREDNOTENJE!AR44</f>
        <v>0</v>
      </c>
      <c r="O44" s="86">
        <f>VREDNOTENJE!AS44</f>
        <v>0</v>
      </c>
      <c r="P44" s="87">
        <f>VREDNOTENJE!AT44</f>
        <v>132.69068915752786</v>
      </c>
      <c r="Q44" s="88">
        <f>VREDNOTENJE!AU44</f>
        <v>132.69068915752786</v>
      </c>
    </row>
    <row r="45" spans="2:17" ht="5.0999999999999996" customHeight="1" x14ac:dyDescent="0.2">
      <c r="B45" s="74"/>
      <c r="C45" s="61"/>
      <c r="D45" s="43"/>
      <c r="E45" s="58"/>
      <c r="F45" s="58"/>
      <c r="G45" s="61"/>
      <c r="H45" s="2"/>
      <c r="I45" s="2"/>
      <c r="J45" s="2"/>
      <c r="K45" s="2"/>
      <c r="L45" s="2"/>
      <c r="M45" s="63"/>
      <c r="N45" s="2"/>
      <c r="O45" s="2"/>
      <c r="P45" s="2"/>
      <c r="Q45" s="64"/>
    </row>
    <row r="46" spans="2:17" ht="18" customHeight="1" x14ac:dyDescent="0.2">
      <c r="B46" s="72" t="str">
        <f>VREDNOTENJE!Z51</f>
        <v>SKUPAJ RAZPISANA PODROČJA ŠPORTA :</v>
      </c>
      <c r="C46" s="44">
        <f>VREDNOTENJE!AC51</f>
        <v>0</v>
      </c>
      <c r="D46" s="69">
        <f>VREDNOTENJE!AD51</f>
        <v>11</v>
      </c>
      <c r="E46" s="73">
        <f>VREDNOTENJE!AE51</f>
        <v>374</v>
      </c>
      <c r="F46" s="76">
        <f>VREDNOTENJE!AF51</f>
        <v>0</v>
      </c>
      <c r="G46" s="74">
        <f>VREDNOTENJE!AG51</f>
        <v>0</v>
      </c>
      <c r="H46" s="75">
        <f>VREDNOTENJE!AL51</f>
        <v>790</v>
      </c>
      <c r="I46" s="75">
        <f>VREDNOTENJE!AM51</f>
        <v>590</v>
      </c>
      <c r="J46" s="75">
        <f>VREDNOTENJE!AN51</f>
        <v>292.5</v>
      </c>
      <c r="K46" s="69">
        <f>VREDNOTENJE!AO51</f>
        <v>1672.5</v>
      </c>
      <c r="L46" s="2">
        <f>VREDNOTENJE!AP51</f>
        <v>0</v>
      </c>
      <c r="M46" s="70">
        <f>VREDNOTENJE!AQ51</f>
        <v>5.3076275663011145</v>
      </c>
      <c r="N46" s="101">
        <f>VREDNOTENJE!AR51</f>
        <v>4193.0257773778812</v>
      </c>
      <c r="O46" s="101">
        <f>VREDNOTENJE!AS51</f>
        <v>3131.5002641176579</v>
      </c>
      <c r="P46" s="101">
        <f>VREDNOTENJE!AT51</f>
        <v>1552.481063143076</v>
      </c>
      <c r="Q46" s="102">
        <f>VREDNOTENJE!AU51</f>
        <v>8877.0071046386147</v>
      </c>
    </row>
    <row r="48" spans="2:17" ht="18.75" x14ac:dyDescent="0.2">
      <c r="B48" s="148" t="str">
        <f>VREDNOTENJE!AX2</f>
        <v>ROKOMETNI KLUB</v>
      </c>
      <c r="C48" s="45">
        <f>VREDNOTENJE!BA2</f>
        <v>0</v>
      </c>
      <c r="D48" s="186" t="str">
        <f>VREDNOTENJE!BB2</f>
        <v>PREGLED PRISPELE VLOGE IN VNOS PODATKOV</v>
      </c>
      <c r="E48" s="187">
        <f>VREDNOTENJE!BC2</f>
        <v>0</v>
      </c>
      <c r="F48" s="187">
        <f>VREDNOTENJE!BD2</f>
        <v>0</v>
      </c>
      <c r="G48" s="187">
        <f>VREDNOTENJE!BE2</f>
        <v>0</v>
      </c>
      <c r="H48" s="187">
        <f>VREDNOTENJE!BJ2</f>
        <v>0</v>
      </c>
      <c r="I48" s="187">
        <f>VREDNOTENJE!BK2</f>
        <v>0</v>
      </c>
      <c r="J48" s="187">
        <f>VREDNOTENJE!BL2</f>
        <v>0</v>
      </c>
      <c r="K48" s="188">
        <f>VREDNOTENJE!BM2</f>
        <v>0</v>
      </c>
      <c r="L48" s="2">
        <f>VREDNOTENJE!BN2</f>
        <v>0</v>
      </c>
      <c r="M48" s="149">
        <f>VREDNOTENJE!BO2</f>
        <v>1</v>
      </c>
      <c r="N48" s="189" t="str">
        <f>VREDNOTENJE!BP2</f>
        <v>SPLOŠNI FAKTOR KOREKCIJE PROGRAMOV</v>
      </c>
      <c r="O48" s="189">
        <f>VREDNOTENJE!BQ2</f>
        <v>0</v>
      </c>
      <c r="P48" s="2"/>
      <c r="Q48" s="77">
        <f>VREDNOTENJE!BS2</f>
        <v>3</v>
      </c>
    </row>
    <row r="49" spans="2:17" ht="5.0999999999999996" customHeight="1" x14ac:dyDescent="0.2">
      <c r="B49" s="2"/>
      <c r="C49" s="4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ht="22.5" customHeight="1" x14ac:dyDescent="0.2">
      <c r="B50" s="89" t="str">
        <f>VREDNOTENJE!AX10</f>
        <v>PROGRAMI ŠPORTA OTROK IN MLADINE USMERJENIH V KAKOVOSTNI IN VRHUNSKI ŠPORT</v>
      </c>
      <c r="C50" s="79">
        <f>VREDNOTENJE!BA10</f>
        <v>0</v>
      </c>
      <c r="D50" s="80" t="str">
        <f>VREDNOTENJE!BB10</f>
        <v>programi ŠTEVILO</v>
      </c>
      <c r="E50" s="78" t="str">
        <f>VREDNOTENJE!BC10</f>
        <v>udeleženci ŠTEVILO</v>
      </c>
      <c r="F50" s="78" t="str">
        <f>VREDNOTENJE!BD10</f>
        <v>koeficient: SKUPINA</v>
      </c>
      <c r="G50" s="81">
        <f>VREDNOTENJE!BE10</f>
        <v>0</v>
      </c>
      <c r="H50" s="82" t="str">
        <f>VREDNOTENJE!BJ10</f>
        <v>TOČKE: OBJEKT</v>
      </c>
      <c r="I50" s="82" t="str">
        <f>VREDNOTENJE!BK10</f>
        <v>TOČKE: KADER</v>
      </c>
      <c r="J50" s="82" t="str">
        <f>VREDNOTENJE!BL10</f>
        <v>TOČKE: MS</v>
      </c>
      <c r="K50" s="83" t="str">
        <f>VREDNOTENJE!BM10</f>
        <v xml:space="preserve">TOČKE  SKUPAJ    </v>
      </c>
      <c r="L50" s="2">
        <f>VREDNOTENJE!BN10</f>
        <v>0</v>
      </c>
      <c r="M50" s="84" t="str">
        <f>VREDNOTENJE!BO10</f>
        <v>VREDNOST TOČKE</v>
      </c>
      <c r="N50" s="82" t="str">
        <f>VREDNOTENJE!BP10</f>
        <v>SREDSTVA: OBJEKT</v>
      </c>
      <c r="O50" s="82" t="str">
        <f>VREDNOTENJE!BQ10</f>
        <v>SREDSTVA: KADER</v>
      </c>
      <c r="P50" s="82" t="str">
        <f>VREDNOTENJE!BR10</f>
        <v>SREDSTVA: MS</v>
      </c>
      <c r="Q50" s="83" t="str">
        <f>VREDNOTENJE!BS10</f>
        <v>SREDSTVA SKUPAJ</v>
      </c>
    </row>
    <row r="51" spans="2:17" x14ac:dyDescent="0.2">
      <c r="B51" s="93" t="str">
        <f>VREDNOTENJE!AX15</f>
        <v>TEKMOVALNA: SDI/SDE (U-14/15)</v>
      </c>
      <c r="C51" s="44">
        <f>VREDNOTENJE!BA15</f>
        <v>0</v>
      </c>
      <c r="D51" s="151">
        <f>VREDNOTENJE!BB15</f>
        <v>1</v>
      </c>
      <c r="E51" s="152">
        <f>VREDNOTENJE!BC15</f>
        <v>16</v>
      </c>
      <c r="F51" s="153">
        <f>VREDNOTENJE!BD15</f>
        <v>1</v>
      </c>
      <c r="G51" s="154">
        <f>VREDNOTENJE!BE15</f>
        <v>1</v>
      </c>
      <c r="H51" s="50">
        <f>VREDNOTENJE!BJ15</f>
        <v>160</v>
      </c>
      <c r="I51" s="50">
        <f>VREDNOTENJE!BK15</f>
        <v>160</v>
      </c>
      <c r="J51" s="50">
        <f>VREDNOTENJE!BL15</f>
        <v>0</v>
      </c>
      <c r="K51" s="51">
        <f>VREDNOTENJE!BM15</f>
        <v>320</v>
      </c>
      <c r="L51" s="2">
        <f>VREDNOTENJE!BN15</f>
        <v>0</v>
      </c>
      <c r="M51" s="52">
        <f>VREDNOTENJE!BO15</f>
        <v>5.3076275663011145</v>
      </c>
      <c r="N51" s="87">
        <f>VREDNOTENJE!BP15</f>
        <v>849.22041060817833</v>
      </c>
      <c r="O51" s="87">
        <f>VREDNOTENJE!BQ15</f>
        <v>849.22041060817833</v>
      </c>
      <c r="P51" s="87">
        <f>VREDNOTENJE!BR15</f>
        <v>0</v>
      </c>
      <c r="Q51" s="88">
        <f>VREDNOTENJE!BS15</f>
        <v>1698.4408212163567</v>
      </c>
    </row>
    <row r="52" spans="2:17" x14ac:dyDescent="0.2">
      <c r="B52" s="93" t="str">
        <f>VREDNOTENJE!AX16</f>
        <v>TEKMOVALNA: MMI/MME (U-16/17)</v>
      </c>
      <c r="C52" s="44">
        <f>VREDNOTENJE!BA16</f>
        <v>0</v>
      </c>
      <c r="D52" s="151">
        <f>VREDNOTENJE!BB16</f>
        <v>1</v>
      </c>
      <c r="E52" s="152">
        <f>VREDNOTENJE!BC16</f>
        <v>16</v>
      </c>
      <c r="F52" s="153">
        <f>VREDNOTENJE!BD16</f>
        <v>1</v>
      </c>
      <c r="G52" s="154">
        <f>VREDNOTENJE!BE16</f>
        <v>0</v>
      </c>
      <c r="H52" s="50">
        <f>VREDNOTENJE!BJ16</f>
        <v>320</v>
      </c>
      <c r="I52" s="50">
        <f>VREDNOTENJE!BK16</f>
        <v>320</v>
      </c>
      <c r="J52" s="50">
        <f>VREDNOTENJE!BL16</f>
        <v>0</v>
      </c>
      <c r="K52" s="51">
        <f>VREDNOTENJE!BM16</f>
        <v>640</v>
      </c>
      <c r="L52" s="2">
        <f>VREDNOTENJE!BN16</f>
        <v>0</v>
      </c>
      <c r="M52" s="52">
        <f>VREDNOTENJE!BO16</f>
        <v>5.3076275663011145</v>
      </c>
      <c r="N52" s="87">
        <f>VREDNOTENJE!BP16</f>
        <v>1698.4408212163567</v>
      </c>
      <c r="O52" s="87">
        <f>VREDNOTENJE!BQ16</f>
        <v>1698.4408212163567</v>
      </c>
      <c r="P52" s="87">
        <f>VREDNOTENJE!BR16</f>
        <v>0</v>
      </c>
      <c r="Q52" s="88">
        <f>VREDNOTENJE!BS16</f>
        <v>3396.8816424327133</v>
      </c>
    </row>
    <row r="53" spans="2:17" ht="5.0999999999999996" customHeight="1" x14ac:dyDescent="0.2">
      <c r="B53" s="91"/>
      <c r="C53" s="44"/>
      <c r="D53" s="43"/>
      <c r="E53" s="2"/>
      <c r="F53" s="2"/>
      <c r="G53" s="44"/>
      <c r="H53" s="2"/>
      <c r="I53" s="2"/>
      <c r="J53" s="2"/>
      <c r="K53" s="2"/>
      <c r="L53" s="2"/>
      <c r="M53" s="54"/>
      <c r="N53" s="2"/>
      <c r="O53" s="2"/>
      <c r="P53" s="2"/>
      <c r="Q53" s="2"/>
    </row>
    <row r="54" spans="2:17" ht="22.5" x14ac:dyDescent="0.2">
      <c r="B54" s="89" t="str">
        <f>VREDNOTENJE!AX20</f>
        <v xml:space="preserve">PROGRAMI KAKOVOSTNEGA ŠPORTA ODRASLIH          </v>
      </c>
      <c r="C54" s="79">
        <f>VREDNOTENJE!BA20</f>
        <v>0</v>
      </c>
      <c r="D54" s="80" t="str">
        <f>VREDNOTENJE!BB20</f>
        <v>programi ŠTEVILO</v>
      </c>
      <c r="E54" s="78" t="str">
        <f>VREDNOTENJE!BC20</f>
        <v>udeleženci ŠTEVILO</v>
      </c>
      <c r="F54" s="78" t="str">
        <f>VREDNOTENJE!BD20</f>
        <v>koeficient: SKUPINA</v>
      </c>
      <c r="G54" s="81">
        <f>VREDNOTENJE!BE20</f>
        <v>0</v>
      </c>
      <c r="H54" s="82" t="str">
        <f>VREDNOTENJE!BJ20</f>
        <v>TOČKE: OBJEKT</v>
      </c>
      <c r="I54" s="82" t="str">
        <f>VREDNOTENJE!BK20</f>
        <v>TOČKE: KADER</v>
      </c>
      <c r="J54" s="82" t="str">
        <f>VREDNOTENJE!BL20</f>
        <v>TOČKE: MS</v>
      </c>
      <c r="K54" s="83" t="str">
        <f>VREDNOTENJE!BM20</f>
        <v xml:space="preserve">TOČKE  SKUPAJ    </v>
      </c>
      <c r="L54" s="2">
        <f>VREDNOTENJE!BN20</f>
        <v>0</v>
      </c>
      <c r="M54" s="84" t="str">
        <f>VREDNOTENJE!BO20</f>
        <v>VREDNOST TOČKE</v>
      </c>
      <c r="N54" s="82" t="str">
        <f>VREDNOTENJE!BP20</f>
        <v>SREDSTVA: OBJEKT</v>
      </c>
      <c r="O54" s="82" t="str">
        <f>VREDNOTENJE!BQ20</f>
        <v>SREDSTVA: KADER</v>
      </c>
      <c r="P54" s="82" t="str">
        <f>VREDNOTENJE!BR20</f>
        <v>SREDSTVA: MS</v>
      </c>
      <c r="Q54" s="83" t="str">
        <f>VREDNOTENJE!BS20</f>
        <v>SREDSTVA SKUPAJ</v>
      </c>
    </row>
    <row r="55" spans="2:17" x14ac:dyDescent="0.2">
      <c r="B55" s="93" t="str">
        <f>VREDNOTENJE!AX21</f>
        <v>ČLANI/ČLANICE</v>
      </c>
      <c r="C55" s="155">
        <f>VREDNOTENJE!BA21</f>
        <v>0</v>
      </c>
      <c r="D55" s="151">
        <f>VREDNOTENJE!BB21</f>
        <v>1</v>
      </c>
      <c r="E55" s="152">
        <f>VREDNOTENJE!BC21</f>
        <v>16</v>
      </c>
      <c r="F55" s="153">
        <f>VREDNOTENJE!BD21</f>
        <v>1</v>
      </c>
      <c r="G55" s="154">
        <f>VREDNOTENJE!BE21</f>
        <v>0</v>
      </c>
      <c r="H55" s="50">
        <f>VREDNOTENJE!BJ21</f>
        <v>200</v>
      </c>
      <c r="I55" s="50">
        <f>VREDNOTENJE!BK21</f>
        <v>0</v>
      </c>
      <c r="J55" s="50">
        <f>VREDNOTENJE!BL21</f>
        <v>0</v>
      </c>
      <c r="K55" s="51">
        <f>VREDNOTENJE!BM21</f>
        <v>200</v>
      </c>
      <c r="L55" s="56">
        <f>VREDNOTENJE!BN21</f>
        <v>0</v>
      </c>
      <c r="M55" s="52">
        <f>VREDNOTENJE!BO21</f>
        <v>5.3076275663011145</v>
      </c>
      <c r="N55" s="87">
        <f>VREDNOTENJE!BP21</f>
        <v>1061.5255132602229</v>
      </c>
      <c r="O55" s="87">
        <f>VREDNOTENJE!BQ21</f>
        <v>0</v>
      </c>
      <c r="P55" s="87">
        <f>VREDNOTENJE!BR21</f>
        <v>0</v>
      </c>
      <c r="Q55" s="88">
        <f>VREDNOTENJE!BS21</f>
        <v>1061.5255132602229</v>
      </c>
    </row>
    <row r="56" spans="2:17" ht="5.0999999999999996" customHeight="1" x14ac:dyDescent="0.2">
      <c r="B56" s="91"/>
      <c r="C56" s="44"/>
      <c r="D56" s="43"/>
      <c r="E56" s="2"/>
      <c r="F56" s="2"/>
      <c r="G56" s="44"/>
      <c r="H56" s="2"/>
      <c r="I56" s="2"/>
      <c r="J56" s="2"/>
      <c r="K56" s="2"/>
      <c r="L56" s="2"/>
      <c r="M56" s="54"/>
      <c r="N56" s="2"/>
      <c r="O56" s="2"/>
      <c r="P56" s="2"/>
      <c r="Q56" s="2"/>
    </row>
    <row r="57" spans="2:17" ht="22.5" x14ac:dyDescent="0.2">
      <c r="B57" s="95" t="str">
        <f>VREDNOTENJE!AX35</f>
        <v>RAZVOJNE DEJAVNOSTI V ŠPORTU</v>
      </c>
      <c r="C57" s="57">
        <f>VREDNOTENJE!BA35</f>
        <v>0</v>
      </c>
      <c r="D57" s="97" t="str">
        <f>VREDNOTENJE!BB35</f>
        <v>projekti ŠTEVILO</v>
      </c>
      <c r="E57" s="96" t="str">
        <f>VREDNOTENJE!BC35</f>
        <v>udeleženci ŠTEVILO</v>
      </c>
      <c r="F57" s="96" t="str">
        <f>VREDNOTENJE!BD35</f>
        <v>koeficient: PROJEKT</v>
      </c>
      <c r="G57" s="81">
        <f>VREDNOTENJE!BE35</f>
        <v>0</v>
      </c>
      <c r="H57" s="82" t="str">
        <f>VREDNOTENJE!BJ35</f>
        <v>TOČKE: projekt 1</v>
      </c>
      <c r="I57" s="82" t="str">
        <f>VREDNOTENJE!BK35</f>
        <v>TOČKE: projekt 2</v>
      </c>
      <c r="J57" s="82" t="str">
        <f>VREDNOTENJE!BL35</f>
        <v>TOČKE: projekt 3</v>
      </c>
      <c r="K57" s="83" t="str">
        <f>VREDNOTENJE!BM35</f>
        <v xml:space="preserve">TOČKE  SKUPAJ    </v>
      </c>
      <c r="L57" s="2">
        <f>VREDNOTENJE!BN35</f>
        <v>0</v>
      </c>
      <c r="M57" s="84" t="str">
        <f>VREDNOTENJE!BO35</f>
        <v>VREDNOST TOČKE</v>
      </c>
      <c r="N57" s="82" t="str">
        <f>VREDNOTENJE!BP35</f>
        <v>SREDSTVA: OBJEKT</v>
      </c>
      <c r="O57" s="82" t="str">
        <f>VREDNOTENJE!BQ35</f>
        <v>SREDSTVA: KADER</v>
      </c>
      <c r="P57" s="82" t="str">
        <f>VREDNOTENJE!BR35</f>
        <v>SREDSTVA: MS</v>
      </c>
      <c r="Q57" s="83" t="str">
        <f>VREDNOTENJE!BS35</f>
        <v>SREDSTVA SKUPAJ</v>
      </c>
    </row>
    <row r="58" spans="2:17" x14ac:dyDescent="0.2">
      <c r="B58" s="93" t="str">
        <f>VREDNOTENJE!AX36</f>
        <v>USPOSABLJANJE - IZPOPOLNJEVANJE</v>
      </c>
      <c r="C58" s="57">
        <f>VREDNOTENJE!BA36</f>
        <v>0</v>
      </c>
      <c r="D58" s="151">
        <f>VREDNOTENJE!BB36</f>
        <v>1</v>
      </c>
      <c r="E58" s="152">
        <f>VREDNOTENJE!BC36</f>
        <v>3</v>
      </c>
      <c r="F58" s="159">
        <f>VREDNOTENJE!BD36</f>
        <v>1</v>
      </c>
      <c r="G58" s="160">
        <f>VREDNOTENJE!BE36</f>
        <v>0</v>
      </c>
      <c r="H58" s="85">
        <f>VREDNOTENJE!BJ36</f>
        <v>0</v>
      </c>
      <c r="I58" s="85">
        <f>VREDNOTENJE!BK36</f>
        <v>0</v>
      </c>
      <c r="J58" s="50">
        <f>VREDNOTENJE!BL36</f>
        <v>15</v>
      </c>
      <c r="K58" s="51">
        <f>VREDNOTENJE!BM36</f>
        <v>15</v>
      </c>
      <c r="L58" s="2">
        <f>VREDNOTENJE!BN36</f>
        <v>0</v>
      </c>
      <c r="M58" s="52">
        <f>VREDNOTENJE!BO36</f>
        <v>5.3076275663011145</v>
      </c>
      <c r="N58" s="87">
        <f>VREDNOTENJE!BP36</f>
        <v>0</v>
      </c>
      <c r="O58" s="86">
        <f>VREDNOTENJE!BQ36</f>
        <v>0</v>
      </c>
      <c r="P58" s="86">
        <f>VREDNOTENJE!BR36</f>
        <v>79.614413494516725</v>
      </c>
      <c r="Q58" s="88">
        <f>VREDNOTENJE!BS36</f>
        <v>79.614413494516725</v>
      </c>
    </row>
    <row r="59" spans="2:17" ht="5.0999999999999996" customHeight="1" x14ac:dyDescent="0.2">
      <c r="B59" s="74"/>
      <c r="C59" s="61"/>
      <c r="D59" s="43"/>
      <c r="E59" s="58"/>
      <c r="F59" s="58"/>
      <c r="G59" s="61"/>
      <c r="H59" s="2"/>
      <c r="I59" s="2"/>
      <c r="J59" s="2"/>
      <c r="K59" s="2"/>
      <c r="L59" s="2"/>
      <c r="M59" s="63"/>
      <c r="N59" s="2"/>
      <c r="O59" s="2"/>
      <c r="P59" s="2"/>
      <c r="Q59" s="64"/>
    </row>
    <row r="60" spans="2:17" ht="22.5" customHeight="1" x14ac:dyDescent="0.2">
      <c r="B60" s="98" t="str">
        <f>VREDNOTENJE!AX40</f>
        <v>DELOVANJE DRUŠTEV IN ZVEZ</v>
      </c>
      <c r="C60" s="44">
        <f>VREDNOTENJE!BA40</f>
        <v>0</v>
      </c>
      <c r="D60" s="97" t="str">
        <f>VREDNOTENJE!BB40</f>
        <v>projekti ŠTEVILO</v>
      </c>
      <c r="E60" s="96" t="str">
        <f>VREDNOTENJE!BC40</f>
        <v>udeleženci ŠTEVILO</v>
      </c>
      <c r="F60" s="96" t="str">
        <f>VREDNOTENJE!BD40</f>
        <v>koeficient: PROJEKT</v>
      </c>
      <c r="G60" s="81">
        <f>VREDNOTENJE!BE40</f>
        <v>0</v>
      </c>
      <c r="H60" s="82" t="str">
        <f>VREDNOTENJE!BJ40</f>
        <v>TOČKE: projekt 1</v>
      </c>
      <c r="I60" s="82" t="str">
        <f>VREDNOTENJE!BK40</f>
        <v>TOČKE: projekt 2</v>
      </c>
      <c r="J60" s="82" t="str">
        <f>VREDNOTENJE!BL40</f>
        <v>TOČKE:  DEDR</v>
      </c>
      <c r="K60" s="83" t="str">
        <f>VREDNOTENJE!BM40</f>
        <v xml:space="preserve">TOČKE  SKUPAJ    </v>
      </c>
      <c r="L60" s="2">
        <f>VREDNOTENJE!BN40</f>
        <v>0</v>
      </c>
      <c r="M60" s="84" t="str">
        <f>VREDNOTENJE!BO40</f>
        <v>VREDNOST TOČKE</v>
      </c>
      <c r="N60" s="82" t="str">
        <f>VREDNOTENJE!BP40</f>
        <v>SREDSTVA: OBJEKT</v>
      </c>
      <c r="O60" s="82" t="str">
        <f>VREDNOTENJE!BQ40</f>
        <v>SREDSTVA: KADER</v>
      </c>
      <c r="P60" s="82" t="str">
        <f>VREDNOTENJE!BR40</f>
        <v>SREDSTVA: MS</v>
      </c>
      <c r="Q60" s="83" t="str">
        <f>VREDNOTENJE!BS40</f>
        <v>SREDSTVA SKUPAJ</v>
      </c>
    </row>
    <row r="61" spans="2:17" ht="12.75" customHeight="1" x14ac:dyDescent="0.2">
      <c r="B61" s="93" t="str">
        <f>VREDNOTENJE!AX41</f>
        <v>kriterij: število članov (s plačano članarilo)</v>
      </c>
      <c r="C61" s="61">
        <f>VREDNOTENJE!BA41</f>
        <v>0</v>
      </c>
      <c r="D61" s="151">
        <f>VREDNOTENJE!BB41</f>
        <v>1</v>
      </c>
      <c r="E61" s="151">
        <f>VREDNOTENJE!BC41</f>
        <v>75</v>
      </c>
      <c r="F61" s="159">
        <f>VREDNOTENJE!BD41</f>
        <v>1</v>
      </c>
      <c r="G61" s="160">
        <f>VREDNOTENJE!BE41</f>
        <v>0</v>
      </c>
      <c r="H61" s="85">
        <f>VREDNOTENJE!BJ41</f>
        <v>0</v>
      </c>
      <c r="I61" s="85">
        <f>VREDNOTENJE!BK41</f>
        <v>0</v>
      </c>
      <c r="J61" s="50">
        <f>VREDNOTENJE!BL41</f>
        <v>37.5</v>
      </c>
      <c r="K61" s="51">
        <f>VREDNOTENJE!BM41</f>
        <v>37.5</v>
      </c>
      <c r="L61" s="2">
        <f>VREDNOTENJE!BN41</f>
        <v>0</v>
      </c>
      <c r="M61" s="65">
        <f>VREDNOTENJE!BO41</f>
        <v>5.3076275663011145</v>
      </c>
      <c r="N61" s="87">
        <f>VREDNOTENJE!BP41</f>
        <v>0</v>
      </c>
      <c r="O61" s="86">
        <f>VREDNOTENJE!BQ41</f>
        <v>0</v>
      </c>
      <c r="P61" s="86">
        <f>VREDNOTENJE!BR41</f>
        <v>199.03603373629178</v>
      </c>
      <c r="Q61" s="88">
        <f>VREDNOTENJE!BS41</f>
        <v>199.03603373629178</v>
      </c>
    </row>
    <row r="62" spans="2:17" ht="12.75" customHeight="1" x14ac:dyDescent="0.2">
      <c r="B62" s="93" t="str">
        <f>VREDNOTENJE!AX42</f>
        <v>kriterij: število registriranih tekmovalcev</v>
      </c>
      <c r="C62" s="61">
        <f>VREDNOTENJE!BA42</f>
        <v>0</v>
      </c>
      <c r="D62" s="151">
        <f>VREDNOTENJE!BB42</f>
        <v>1</v>
      </c>
      <c r="E62" s="151">
        <f>VREDNOTENJE!BC42</f>
        <v>50</v>
      </c>
      <c r="F62" s="159">
        <f>VREDNOTENJE!BD42</f>
        <v>1</v>
      </c>
      <c r="G62" s="160">
        <f>VREDNOTENJE!BE42</f>
        <v>0</v>
      </c>
      <c r="H62" s="85">
        <f>VREDNOTENJE!BJ42</f>
        <v>0</v>
      </c>
      <c r="I62" s="85">
        <f>VREDNOTENJE!BK42</f>
        <v>0</v>
      </c>
      <c r="J62" s="50">
        <f>VREDNOTENJE!BL42</f>
        <v>50</v>
      </c>
      <c r="K62" s="51">
        <f>VREDNOTENJE!BM42</f>
        <v>50</v>
      </c>
      <c r="L62" s="2">
        <f>VREDNOTENJE!BN42</f>
        <v>0</v>
      </c>
      <c r="M62" s="65">
        <f>VREDNOTENJE!BO42</f>
        <v>5.3076275663011145</v>
      </c>
      <c r="N62" s="86">
        <f>VREDNOTENJE!BP42</f>
        <v>0</v>
      </c>
      <c r="O62" s="87">
        <f>VREDNOTENJE!BQ42</f>
        <v>0</v>
      </c>
      <c r="P62" s="86">
        <f>VREDNOTENJE!BR42</f>
        <v>265.38137831505571</v>
      </c>
      <c r="Q62" s="88">
        <f>VREDNOTENJE!BS42</f>
        <v>265.38137831505571</v>
      </c>
    </row>
    <row r="63" spans="2:17" ht="12.75" customHeight="1" x14ac:dyDescent="0.2">
      <c r="B63" s="93" t="str">
        <f>VREDNOTENJE!AX43</f>
        <v>kriterij: leta neprekinjenega delovanja</v>
      </c>
      <c r="C63" s="61">
        <f>VREDNOTENJE!BA43</f>
        <v>0</v>
      </c>
      <c r="D63" s="151">
        <f>VREDNOTENJE!BB43</f>
        <v>1</v>
      </c>
      <c r="E63" s="151">
        <f>VREDNOTENJE!BC43</f>
        <v>10</v>
      </c>
      <c r="F63" s="159">
        <f>VREDNOTENJE!BD43</f>
        <v>1</v>
      </c>
      <c r="G63" s="160">
        <f>VREDNOTENJE!BE43</f>
        <v>0</v>
      </c>
      <c r="H63" s="85">
        <f>VREDNOTENJE!BJ43</f>
        <v>0</v>
      </c>
      <c r="I63" s="85">
        <f>VREDNOTENJE!BK43</f>
        <v>0</v>
      </c>
      <c r="J63" s="50">
        <f>VREDNOTENJE!BL43</f>
        <v>25</v>
      </c>
      <c r="K63" s="51">
        <f>VREDNOTENJE!BM43</f>
        <v>25</v>
      </c>
      <c r="L63" s="2">
        <f>VREDNOTENJE!BN43</f>
        <v>0</v>
      </c>
      <c r="M63" s="65">
        <f>VREDNOTENJE!BO43</f>
        <v>5.3076275663011145</v>
      </c>
      <c r="N63" s="86">
        <f>VREDNOTENJE!BP43</f>
        <v>0</v>
      </c>
      <c r="O63" s="86">
        <f>VREDNOTENJE!BQ43</f>
        <v>0</v>
      </c>
      <c r="P63" s="87">
        <f>VREDNOTENJE!BR43</f>
        <v>132.69068915752786</v>
      </c>
      <c r="Q63" s="88">
        <f>VREDNOTENJE!BS43</f>
        <v>132.69068915752786</v>
      </c>
    </row>
    <row r="64" spans="2:17" ht="12.75" customHeight="1" x14ac:dyDescent="0.2">
      <c r="B64" s="93" t="str">
        <f>VREDNOTENJE!AX44</f>
        <v>kriterij: članstvo v OŠZ</v>
      </c>
      <c r="C64" s="61">
        <f>VREDNOTENJE!BA44</f>
        <v>0</v>
      </c>
      <c r="D64" s="151">
        <f>VREDNOTENJE!BB44</f>
        <v>1</v>
      </c>
      <c r="E64" s="151">
        <f>VREDNOTENJE!BC44</f>
        <v>1</v>
      </c>
      <c r="F64" s="159">
        <f>VREDNOTENJE!BD44</f>
        <v>1</v>
      </c>
      <c r="G64" s="160">
        <f>VREDNOTENJE!BE44</f>
        <v>0</v>
      </c>
      <c r="H64" s="85">
        <f>VREDNOTENJE!BJ44</f>
        <v>0</v>
      </c>
      <c r="I64" s="85">
        <f>VREDNOTENJE!BK44</f>
        <v>0</v>
      </c>
      <c r="J64" s="50">
        <f>VREDNOTENJE!BL44</f>
        <v>5</v>
      </c>
      <c r="K64" s="51">
        <f>VREDNOTENJE!BM44</f>
        <v>5</v>
      </c>
      <c r="L64" s="2">
        <f>VREDNOTENJE!BN44</f>
        <v>0</v>
      </c>
      <c r="M64" s="65">
        <f>VREDNOTENJE!BO44</f>
        <v>5.3076275663011145</v>
      </c>
      <c r="N64" s="86">
        <f>VREDNOTENJE!BP44</f>
        <v>0</v>
      </c>
      <c r="O64" s="86">
        <f>VREDNOTENJE!BQ44</f>
        <v>0</v>
      </c>
      <c r="P64" s="87">
        <f>VREDNOTENJE!BR44</f>
        <v>26.538137831505573</v>
      </c>
      <c r="Q64" s="88">
        <f>VREDNOTENJE!BS44</f>
        <v>26.538137831505573</v>
      </c>
    </row>
    <row r="65" spans="2:17" ht="5.0999999999999996" customHeight="1" x14ac:dyDescent="0.2">
      <c r="B65" s="2"/>
      <c r="C65" s="44"/>
      <c r="D65" s="2"/>
      <c r="E65" s="2"/>
      <c r="F65" s="2"/>
      <c r="G65" s="2"/>
      <c r="H65" s="2"/>
      <c r="I65" s="2"/>
      <c r="J65" s="2"/>
      <c r="K65" s="2"/>
      <c r="L65" s="2"/>
      <c r="M65" s="54"/>
      <c r="N65" s="2"/>
      <c r="O65" s="2"/>
      <c r="P65" s="2"/>
      <c r="Q65" s="2"/>
    </row>
    <row r="66" spans="2:17" ht="18" customHeight="1" x14ac:dyDescent="0.2">
      <c r="B66" s="72" t="str">
        <f>VREDNOTENJE!AX51</f>
        <v>SKUPAJ RAZPISANA PODROČJA ŠPORTA :</v>
      </c>
      <c r="C66" s="44">
        <f>VREDNOTENJE!BA51</f>
        <v>0</v>
      </c>
      <c r="D66" s="69">
        <f>VREDNOTENJE!BB51</f>
        <v>8</v>
      </c>
      <c r="E66" s="73">
        <f>VREDNOTENJE!BC51</f>
        <v>187</v>
      </c>
      <c r="F66" s="76">
        <f>VREDNOTENJE!BD51</f>
        <v>0</v>
      </c>
      <c r="G66" s="74">
        <f>VREDNOTENJE!BE51</f>
        <v>0</v>
      </c>
      <c r="H66" s="75">
        <f>VREDNOTENJE!BJ51</f>
        <v>680</v>
      </c>
      <c r="I66" s="75">
        <f>VREDNOTENJE!BK51</f>
        <v>480</v>
      </c>
      <c r="J66" s="75">
        <f>VREDNOTENJE!BL51</f>
        <v>132.5</v>
      </c>
      <c r="K66" s="69">
        <f>VREDNOTENJE!BM51</f>
        <v>1292.5</v>
      </c>
      <c r="L66" s="2">
        <f>VREDNOTENJE!BN51</f>
        <v>0</v>
      </c>
      <c r="M66" s="70">
        <f>VREDNOTENJE!BO51</f>
        <v>5.3076275663011145</v>
      </c>
      <c r="N66" s="101">
        <f>VREDNOTENJE!BP51</f>
        <v>3609.1867450847581</v>
      </c>
      <c r="O66" s="101">
        <f>VREDNOTENJE!BQ51</f>
        <v>2547.6612318245352</v>
      </c>
      <c r="P66" s="101">
        <f>VREDNOTENJE!BR51</f>
        <v>703.26065253489753</v>
      </c>
      <c r="Q66" s="102">
        <f>VREDNOTENJE!BS51</f>
        <v>6860.108629444192</v>
      </c>
    </row>
    <row r="68" spans="2:17" ht="18.75" x14ac:dyDescent="0.2">
      <c r="B68" s="148" t="str">
        <f>VREDNOTENJE!BV2</f>
        <v>SMUČARSKO SKAKALNI KLUB</v>
      </c>
      <c r="C68" s="45">
        <f>VREDNOTENJE!BY2</f>
        <v>0</v>
      </c>
      <c r="D68" s="186" t="str">
        <f>VREDNOTENJE!BZ2</f>
        <v>PREGLED PRISPELE VLOGE IN VNOS PODATKOV</v>
      </c>
      <c r="E68" s="187">
        <f>VREDNOTENJE!CA2</f>
        <v>0</v>
      </c>
      <c r="F68" s="187">
        <f>VREDNOTENJE!CB2</f>
        <v>0</v>
      </c>
      <c r="G68" s="187">
        <f>VREDNOTENJE!CC2</f>
        <v>0</v>
      </c>
      <c r="H68" s="187">
        <f>VREDNOTENJE!CH2</f>
        <v>0</v>
      </c>
      <c r="I68" s="187">
        <f>VREDNOTENJE!CI2</f>
        <v>0</v>
      </c>
      <c r="J68" s="187">
        <f>VREDNOTENJE!CJ2</f>
        <v>0</v>
      </c>
      <c r="K68" s="188">
        <f>VREDNOTENJE!CK2</f>
        <v>0</v>
      </c>
      <c r="L68" s="2">
        <f>VREDNOTENJE!CL2</f>
        <v>0</v>
      </c>
      <c r="M68" s="149">
        <f>VREDNOTENJE!CM2</f>
        <v>1</v>
      </c>
      <c r="N68" s="189" t="str">
        <f>VREDNOTENJE!CN2</f>
        <v>SPLOŠNI FAKTOR KOREKCIJE PROGRAMOV</v>
      </c>
      <c r="O68" s="189">
        <f>VREDNOTENJE!CO2</f>
        <v>0</v>
      </c>
      <c r="P68" s="2"/>
      <c r="Q68" s="77">
        <f>VREDNOTENJE!CQ2</f>
        <v>4</v>
      </c>
    </row>
    <row r="69" spans="2:17" ht="5.0999999999999996" customHeight="1" x14ac:dyDescent="0.2">
      <c r="B69" s="2"/>
      <c r="C69" s="4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ht="22.5" customHeight="1" x14ac:dyDescent="0.2">
      <c r="B70" s="89" t="str">
        <f>VREDNOTENJE!BV10</f>
        <v>PROGRAMI ŠPORTA OTROK IN MLADINE USMERJENIH V KAKOVOSTNI IN VRHUNSKI ŠPORT</v>
      </c>
      <c r="C70" s="79">
        <f>VREDNOTENJE!BY10</f>
        <v>0</v>
      </c>
      <c r="D70" s="80" t="str">
        <f>VREDNOTENJE!BZ10</f>
        <v>programi ŠTEVILO</v>
      </c>
      <c r="E70" s="78" t="str">
        <f>VREDNOTENJE!CA10</f>
        <v>udeleženci ŠTEVILO</v>
      </c>
      <c r="F70" s="78" t="str">
        <f>VREDNOTENJE!CB10</f>
        <v>koeficient: SKUPINA</v>
      </c>
      <c r="G70" s="81">
        <f>VREDNOTENJE!CC10</f>
        <v>0</v>
      </c>
      <c r="H70" s="82" t="str">
        <f>VREDNOTENJE!CH10</f>
        <v>TOČKE: OBJEKT</v>
      </c>
      <c r="I70" s="82" t="str">
        <f>VREDNOTENJE!CI10</f>
        <v>TOČKE: KADER</v>
      </c>
      <c r="J70" s="82" t="str">
        <f>VREDNOTENJE!CJ10</f>
        <v>TOČKE: MS</v>
      </c>
      <c r="K70" s="83" t="str">
        <f>VREDNOTENJE!CK10</f>
        <v xml:space="preserve">TOČKE  SKUPAJ    </v>
      </c>
      <c r="L70" s="2">
        <f>VREDNOTENJE!CL10</f>
        <v>0</v>
      </c>
      <c r="M70" s="84" t="str">
        <f>VREDNOTENJE!CM10</f>
        <v>VREDNOST TOČKE</v>
      </c>
      <c r="N70" s="82" t="str">
        <f>VREDNOTENJE!CN10</f>
        <v>SREDSTVA: OBJEKT</v>
      </c>
      <c r="O70" s="82" t="str">
        <f>VREDNOTENJE!CO10</f>
        <v>SREDSTVA: KADER</v>
      </c>
      <c r="P70" s="82" t="str">
        <f>VREDNOTENJE!CP10</f>
        <v>SREDSTVA: MS</v>
      </c>
      <c r="Q70" s="83" t="str">
        <f>VREDNOTENJE!CQ10</f>
        <v>SREDSTVA SKUPAJ</v>
      </c>
    </row>
    <row r="71" spans="2:17" x14ac:dyDescent="0.2">
      <c r="B71" s="93" t="str">
        <f>VREDNOTENJE!BV12</f>
        <v>PRIPRAVLJALNA: SKUPINA 8/9</v>
      </c>
      <c r="C71" s="44">
        <f>VREDNOTENJE!BY12</f>
        <v>0</v>
      </c>
      <c r="D71" s="151">
        <f>VREDNOTENJE!BZ12</f>
        <v>1</v>
      </c>
      <c r="E71" s="152">
        <f>VREDNOTENJE!CA12</f>
        <v>12</v>
      </c>
      <c r="F71" s="153">
        <f>VREDNOTENJE!CB12</f>
        <v>1</v>
      </c>
      <c r="G71" s="154">
        <f>VREDNOTENJE!CC12</f>
        <v>0</v>
      </c>
      <c r="H71" s="50">
        <f>VREDNOTENJE!CH12</f>
        <v>90</v>
      </c>
      <c r="I71" s="50">
        <f>VREDNOTENJE!CI12</f>
        <v>90</v>
      </c>
      <c r="J71" s="50">
        <f>VREDNOTENJE!CJ12</f>
        <v>0</v>
      </c>
      <c r="K71" s="51">
        <f>VREDNOTENJE!CK12</f>
        <v>180</v>
      </c>
      <c r="L71" s="2">
        <f>VREDNOTENJE!CL12</f>
        <v>0</v>
      </c>
      <c r="M71" s="52">
        <f>VREDNOTENJE!CM12</f>
        <v>5.3076275663011145</v>
      </c>
      <c r="N71" s="87">
        <f>VREDNOTENJE!CN12</f>
        <v>477.68648096710029</v>
      </c>
      <c r="O71" s="87">
        <f>VREDNOTENJE!CO12</f>
        <v>477.68648096710029</v>
      </c>
      <c r="P71" s="87">
        <f>VREDNOTENJE!CP12</f>
        <v>0</v>
      </c>
      <c r="Q71" s="88">
        <f>VREDNOTENJE!CQ12</f>
        <v>955.37296193420059</v>
      </c>
    </row>
    <row r="72" spans="2:17" x14ac:dyDescent="0.2">
      <c r="B72" s="93" t="str">
        <f>VREDNOTENJE!BV13</f>
        <v>PRIPRAVLJALNA: SKUPINA 10/11</v>
      </c>
      <c r="C72" s="44">
        <f>VREDNOTENJE!BY13</f>
        <v>0</v>
      </c>
      <c r="D72" s="151">
        <f>VREDNOTENJE!BZ13</f>
        <v>1</v>
      </c>
      <c r="E72" s="152">
        <f>VREDNOTENJE!CA13</f>
        <v>12</v>
      </c>
      <c r="F72" s="153">
        <f>VREDNOTENJE!CB13</f>
        <v>1</v>
      </c>
      <c r="G72" s="154">
        <f>VREDNOTENJE!CC13</f>
        <v>0</v>
      </c>
      <c r="H72" s="50">
        <f>VREDNOTENJE!CH13</f>
        <v>120</v>
      </c>
      <c r="I72" s="50">
        <f>VREDNOTENJE!CI13</f>
        <v>120</v>
      </c>
      <c r="J72" s="50">
        <f>VREDNOTENJE!CJ13</f>
        <v>0</v>
      </c>
      <c r="K72" s="51">
        <f>VREDNOTENJE!CK13</f>
        <v>240</v>
      </c>
      <c r="L72" s="2">
        <f>VREDNOTENJE!CL13</f>
        <v>0</v>
      </c>
      <c r="M72" s="52">
        <f>VREDNOTENJE!CM13</f>
        <v>5.3076275663011145</v>
      </c>
      <c r="N72" s="87">
        <f>VREDNOTENJE!CN13</f>
        <v>636.9153079561338</v>
      </c>
      <c r="O72" s="87">
        <f>VREDNOTENJE!CO13</f>
        <v>636.9153079561338</v>
      </c>
      <c r="P72" s="87">
        <f>VREDNOTENJE!CP13</f>
        <v>0</v>
      </c>
      <c r="Q72" s="88">
        <f>VREDNOTENJE!CQ13</f>
        <v>1273.8306159122676</v>
      </c>
    </row>
    <row r="73" spans="2:17" x14ac:dyDescent="0.2">
      <c r="B73" s="93" t="str">
        <f>VREDNOTENJE!BV16</f>
        <v>TEKMOVALNA: MMI/MME (U-16/17)</v>
      </c>
      <c r="C73" s="44">
        <f>VREDNOTENJE!BY16</f>
        <v>0</v>
      </c>
      <c r="D73" s="151">
        <f>VREDNOTENJE!BZ16</f>
        <v>1</v>
      </c>
      <c r="E73" s="152">
        <f>VREDNOTENJE!CA16</f>
        <v>4</v>
      </c>
      <c r="F73" s="153">
        <f>VREDNOTENJE!CB16</f>
        <v>0.4</v>
      </c>
      <c r="G73" s="154">
        <f>VREDNOTENJE!CC16</f>
        <v>0</v>
      </c>
      <c r="H73" s="50">
        <f>VREDNOTENJE!CH16</f>
        <v>160</v>
      </c>
      <c r="I73" s="50">
        <f>VREDNOTENJE!CI16</f>
        <v>160</v>
      </c>
      <c r="J73" s="50">
        <f>VREDNOTENJE!CJ16</f>
        <v>0</v>
      </c>
      <c r="K73" s="51">
        <f>VREDNOTENJE!CK16</f>
        <v>320</v>
      </c>
      <c r="L73" s="2">
        <f>VREDNOTENJE!CL16</f>
        <v>0</v>
      </c>
      <c r="M73" s="52">
        <f>VREDNOTENJE!CM16</f>
        <v>5.3076275663011145</v>
      </c>
      <c r="N73" s="87">
        <f>VREDNOTENJE!CN16</f>
        <v>849.22041060817833</v>
      </c>
      <c r="O73" s="87">
        <f>VREDNOTENJE!CO16</f>
        <v>849.22041060817833</v>
      </c>
      <c r="P73" s="87">
        <f>VREDNOTENJE!CP16</f>
        <v>0</v>
      </c>
      <c r="Q73" s="88">
        <f>VREDNOTENJE!CQ16</f>
        <v>1698.4408212163567</v>
      </c>
    </row>
    <row r="74" spans="2:17" ht="5.0999999999999996" customHeight="1" x14ac:dyDescent="0.2">
      <c r="B74" s="91"/>
      <c r="C74" s="44"/>
      <c r="D74" s="43"/>
      <c r="E74" s="2"/>
      <c r="F74" s="2"/>
      <c r="G74" s="44"/>
      <c r="H74" s="2"/>
      <c r="I74" s="2"/>
      <c r="J74" s="2"/>
      <c r="K74" s="2"/>
      <c r="L74" s="2"/>
      <c r="M74" s="54"/>
      <c r="N74" s="2"/>
      <c r="O74" s="2"/>
      <c r="P74" s="2"/>
      <c r="Q74" s="2"/>
    </row>
    <row r="75" spans="2:17" ht="22.5" customHeight="1" x14ac:dyDescent="0.2">
      <c r="B75" s="89" t="str">
        <f>VREDNOTENJE!BV20</f>
        <v xml:space="preserve">PROGRAMI KAKOVOSTNEGA ŠPORTA ODRASLIH          </v>
      </c>
      <c r="C75" s="79">
        <f>VREDNOTENJE!BY20</f>
        <v>0</v>
      </c>
      <c r="D75" s="80" t="str">
        <f>VREDNOTENJE!BZ20</f>
        <v>programi ŠTEVILO</v>
      </c>
      <c r="E75" s="78" t="str">
        <f>VREDNOTENJE!CA20</f>
        <v>udeleženci ŠTEVILO</v>
      </c>
      <c r="F75" s="78" t="str">
        <f>VREDNOTENJE!CB20</f>
        <v>koeficient: SKUPINA</v>
      </c>
      <c r="G75" s="81">
        <f>VREDNOTENJE!CC20</f>
        <v>0</v>
      </c>
      <c r="H75" s="82" t="str">
        <f>VREDNOTENJE!CH20</f>
        <v>TOČKE: OBJEKT</v>
      </c>
      <c r="I75" s="82" t="str">
        <f>VREDNOTENJE!CI20</f>
        <v>TOČKE: KADER</v>
      </c>
      <c r="J75" s="82" t="str">
        <f>VREDNOTENJE!CJ20</f>
        <v>TOČKE: MS</v>
      </c>
      <c r="K75" s="83" t="str">
        <f>VREDNOTENJE!CK20</f>
        <v xml:space="preserve">TOČKE  SKUPAJ    </v>
      </c>
      <c r="L75" s="2">
        <f>VREDNOTENJE!CL20</f>
        <v>0</v>
      </c>
      <c r="M75" s="84" t="str">
        <f>VREDNOTENJE!CM20</f>
        <v>VREDNOST TOČKE</v>
      </c>
      <c r="N75" s="82" t="str">
        <f>VREDNOTENJE!CN20</f>
        <v>SREDSTVA: OBJEKT</v>
      </c>
      <c r="O75" s="82" t="str">
        <f>VREDNOTENJE!CO20</f>
        <v>SREDSTVA: KADER</v>
      </c>
      <c r="P75" s="82" t="str">
        <f>VREDNOTENJE!CP20</f>
        <v>SREDSTVA: MS</v>
      </c>
      <c r="Q75" s="83" t="str">
        <f>VREDNOTENJE!CQ20</f>
        <v>SREDSTVA SKUPAJ</v>
      </c>
    </row>
    <row r="76" spans="2:17" x14ac:dyDescent="0.2">
      <c r="B76" s="93" t="str">
        <f>VREDNOTENJE!BV21</f>
        <v>ČLANI/ČLANICE</v>
      </c>
      <c r="C76" s="155">
        <f>VREDNOTENJE!BY21</f>
        <v>0</v>
      </c>
      <c r="D76" s="151">
        <f>VREDNOTENJE!BZ21</f>
        <v>1</v>
      </c>
      <c r="E76" s="152">
        <f>VREDNOTENJE!CA21</f>
        <v>10</v>
      </c>
      <c r="F76" s="153">
        <f>VREDNOTENJE!CB21</f>
        <v>1</v>
      </c>
      <c r="G76" s="154">
        <f>VREDNOTENJE!CC21</f>
        <v>0</v>
      </c>
      <c r="H76" s="50">
        <f>VREDNOTENJE!CH21</f>
        <v>240</v>
      </c>
      <c r="I76" s="50">
        <f>VREDNOTENJE!CI21</f>
        <v>0</v>
      </c>
      <c r="J76" s="50">
        <f>VREDNOTENJE!CJ21</f>
        <v>0</v>
      </c>
      <c r="K76" s="51">
        <f>VREDNOTENJE!CK21</f>
        <v>240</v>
      </c>
      <c r="L76" s="56">
        <f>VREDNOTENJE!CL21</f>
        <v>0</v>
      </c>
      <c r="M76" s="52">
        <f>VREDNOTENJE!CM21</f>
        <v>5.3076275663011145</v>
      </c>
      <c r="N76" s="87">
        <f>VREDNOTENJE!CN21</f>
        <v>1273.8306159122676</v>
      </c>
      <c r="O76" s="87">
        <f>VREDNOTENJE!CO21</f>
        <v>0</v>
      </c>
      <c r="P76" s="87">
        <f>VREDNOTENJE!CP21</f>
        <v>0</v>
      </c>
      <c r="Q76" s="88">
        <f>VREDNOTENJE!CQ21</f>
        <v>1273.8306159122676</v>
      </c>
    </row>
    <row r="77" spans="2:17" ht="5.0999999999999996" customHeight="1" x14ac:dyDescent="0.2">
      <c r="B77" s="91"/>
      <c r="C77" s="44"/>
      <c r="D77" s="43"/>
      <c r="E77" s="2"/>
      <c r="F77" s="2"/>
      <c r="G77" s="44"/>
      <c r="H77" s="2"/>
      <c r="I77" s="2"/>
      <c r="J77" s="2"/>
      <c r="K77" s="2"/>
      <c r="L77" s="2"/>
      <c r="M77" s="54"/>
      <c r="N77" s="2"/>
      <c r="O77" s="2"/>
      <c r="P77" s="2"/>
      <c r="Q77" s="2"/>
    </row>
    <row r="78" spans="2:17" ht="22.5" x14ac:dyDescent="0.2">
      <c r="B78" s="95" t="str">
        <f>VREDNOTENJE!BV35</f>
        <v>RAZVOJNE DEJAVNOSTI V ŠPORTU</v>
      </c>
      <c r="C78" s="57">
        <f>VREDNOTENJE!BY35</f>
        <v>0</v>
      </c>
      <c r="D78" s="97" t="str">
        <f>VREDNOTENJE!BZ35</f>
        <v>projekti ŠTEVILO</v>
      </c>
      <c r="E78" s="96" t="str">
        <f>VREDNOTENJE!CA35</f>
        <v>udeleženci ŠTEVILO</v>
      </c>
      <c r="F78" s="96" t="str">
        <f>VREDNOTENJE!CB35</f>
        <v>koeficient: PROJEKT</v>
      </c>
      <c r="G78" s="81">
        <f>VREDNOTENJE!CC35</f>
        <v>0</v>
      </c>
      <c r="H78" s="82" t="str">
        <f>VREDNOTENJE!CH35</f>
        <v>TOČKE: projekt 1</v>
      </c>
      <c r="I78" s="82" t="str">
        <f>VREDNOTENJE!CI35</f>
        <v>TOČKE: projekt 2</v>
      </c>
      <c r="J78" s="82" t="str">
        <f>VREDNOTENJE!CJ35</f>
        <v>TOČKE: projekt 3</v>
      </c>
      <c r="K78" s="83" t="str">
        <f>VREDNOTENJE!CK35</f>
        <v xml:space="preserve">TOČKE  SKUPAJ    </v>
      </c>
      <c r="L78" s="2">
        <f>VREDNOTENJE!CL35</f>
        <v>0</v>
      </c>
      <c r="M78" s="84" t="str">
        <f>VREDNOTENJE!CM35</f>
        <v>VREDNOST TOČKE</v>
      </c>
      <c r="N78" s="82" t="str">
        <f>VREDNOTENJE!CN35</f>
        <v>SREDSTVA: OBJEKT</v>
      </c>
      <c r="O78" s="82" t="str">
        <f>VREDNOTENJE!CO35</f>
        <v>SREDSTVA: KADER</v>
      </c>
      <c r="P78" s="82" t="str">
        <f>VREDNOTENJE!CP35</f>
        <v>SREDSTVA: MS</v>
      </c>
      <c r="Q78" s="83" t="str">
        <f>VREDNOTENJE!CQ35</f>
        <v>SREDSTVA SKUPAJ</v>
      </c>
    </row>
    <row r="79" spans="2:17" x14ac:dyDescent="0.2">
      <c r="B79" s="93" t="str">
        <f>VREDNOTENJE!BV36</f>
        <v>USPOSABLJANJE - IZPOPOLNJEVANJE</v>
      </c>
      <c r="C79" s="57">
        <f>VREDNOTENJE!BY36</f>
        <v>0</v>
      </c>
      <c r="D79" s="151">
        <f>VREDNOTENJE!BZ36</f>
        <v>1</v>
      </c>
      <c r="E79" s="152">
        <f>VREDNOTENJE!CA36</f>
        <v>4</v>
      </c>
      <c r="F79" s="159">
        <f>VREDNOTENJE!CB36</f>
        <v>1</v>
      </c>
      <c r="G79" s="160">
        <f>VREDNOTENJE!CC36</f>
        <v>0</v>
      </c>
      <c r="H79" s="85">
        <f>VREDNOTENJE!CH36</f>
        <v>0</v>
      </c>
      <c r="I79" s="85">
        <f>VREDNOTENJE!CI36</f>
        <v>0</v>
      </c>
      <c r="J79" s="50">
        <f>VREDNOTENJE!CJ36</f>
        <v>20</v>
      </c>
      <c r="K79" s="51">
        <f>VREDNOTENJE!CK36</f>
        <v>20</v>
      </c>
      <c r="L79" s="2">
        <f>VREDNOTENJE!CL36</f>
        <v>0</v>
      </c>
      <c r="M79" s="52">
        <f>VREDNOTENJE!CM36</f>
        <v>5.3076275663011145</v>
      </c>
      <c r="N79" s="87">
        <f>VREDNOTENJE!CN36</f>
        <v>0</v>
      </c>
      <c r="O79" s="86">
        <f>VREDNOTENJE!CO36</f>
        <v>0</v>
      </c>
      <c r="P79" s="86">
        <f>VREDNOTENJE!CP36</f>
        <v>106.15255132602229</v>
      </c>
      <c r="Q79" s="88">
        <f>VREDNOTENJE!CQ36</f>
        <v>106.15255132602229</v>
      </c>
    </row>
    <row r="80" spans="2:17" ht="5.0999999999999996" customHeight="1" x14ac:dyDescent="0.2">
      <c r="B80" s="74"/>
      <c r="C80" s="61">
        <f>VREDNOTENJE!BY37</f>
        <v>0</v>
      </c>
      <c r="D80" s="43"/>
      <c r="E80" s="58"/>
      <c r="F80" s="58"/>
      <c r="G80" s="61"/>
      <c r="H80" s="2"/>
      <c r="I80" s="2"/>
      <c r="J80" s="2"/>
      <c r="K80" s="2"/>
      <c r="L80" s="2"/>
      <c r="M80" s="63"/>
      <c r="N80" s="2"/>
      <c r="O80" s="2"/>
      <c r="P80" s="2"/>
      <c r="Q80" s="64"/>
    </row>
    <row r="81" spans="2:17" ht="22.5" customHeight="1" x14ac:dyDescent="0.2">
      <c r="B81" s="98" t="str">
        <f>VREDNOTENJE!BV40</f>
        <v>DELOVANJE DRUŠTEV IN ZVEZ</v>
      </c>
      <c r="C81" s="44">
        <f>VREDNOTENJE!BY40</f>
        <v>0</v>
      </c>
      <c r="D81" s="97" t="str">
        <f>VREDNOTENJE!BZ40</f>
        <v>projekti ŠTEVILO</v>
      </c>
      <c r="E81" s="96" t="str">
        <f>VREDNOTENJE!CA40</f>
        <v>udeleženci ŠTEVILO</v>
      </c>
      <c r="F81" s="96" t="str">
        <f>VREDNOTENJE!CB40</f>
        <v>koeficient: PROJEKT</v>
      </c>
      <c r="G81" s="81">
        <f>VREDNOTENJE!CC40</f>
        <v>0</v>
      </c>
      <c r="H81" s="82" t="str">
        <f>VREDNOTENJE!CH40</f>
        <v>TOČKE: projekt 1</v>
      </c>
      <c r="I81" s="82" t="str">
        <f>VREDNOTENJE!CI40</f>
        <v>TOČKE: projekt 2</v>
      </c>
      <c r="J81" s="82" t="str">
        <f>VREDNOTENJE!CJ40</f>
        <v>TOČKE:  DEDR</v>
      </c>
      <c r="K81" s="83" t="str">
        <f>VREDNOTENJE!CK40</f>
        <v xml:space="preserve">TOČKE  SKUPAJ    </v>
      </c>
      <c r="L81" s="2">
        <f>VREDNOTENJE!CL40</f>
        <v>0</v>
      </c>
      <c r="M81" s="84" t="str">
        <f>VREDNOTENJE!CM40</f>
        <v>VREDNOST TOČKE</v>
      </c>
      <c r="N81" s="82" t="str">
        <f>VREDNOTENJE!CN40</f>
        <v>SREDSTVA: OBJEKT</v>
      </c>
      <c r="O81" s="82" t="str">
        <f>VREDNOTENJE!CO40</f>
        <v>SREDSTVA: KADER</v>
      </c>
      <c r="P81" s="82" t="str">
        <f>VREDNOTENJE!CP40</f>
        <v>SREDSTVA: MS</v>
      </c>
      <c r="Q81" s="83" t="str">
        <f>VREDNOTENJE!CQ40</f>
        <v>SREDSTVA SKUPAJ</v>
      </c>
    </row>
    <row r="82" spans="2:17" x14ac:dyDescent="0.2">
      <c r="B82" s="93" t="str">
        <f>VREDNOTENJE!BV41</f>
        <v>kriterij: število članov (s plačano članarilo)</v>
      </c>
      <c r="C82" s="61">
        <f>VREDNOTENJE!BY41</f>
        <v>0</v>
      </c>
      <c r="D82" s="151">
        <f>VREDNOTENJE!BZ41</f>
        <v>1</v>
      </c>
      <c r="E82" s="151">
        <f>VREDNOTENJE!CA41</f>
        <v>85</v>
      </c>
      <c r="F82" s="159">
        <f>VREDNOTENJE!CB41</f>
        <v>1</v>
      </c>
      <c r="G82" s="160">
        <f>VREDNOTENJE!CC41</f>
        <v>0</v>
      </c>
      <c r="H82" s="85">
        <f>VREDNOTENJE!CH41</f>
        <v>0</v>
      </c>
      <c r="I82" s="85">
        <f>VREDNOTENJE!CI41</f>
        <v>0</v>
      </c>
      <c r="J82" s="50">
        <f>VREDNOTENJE!CJ41</f>
        <v>42.5</v>
      </c>
      <c r="K82" s="51">
        <f>VREDNOTENJE!CK41</f>
        <v>42.5</v>
      </c>
      <c r="L82" s="2">
        <f>VREDNOTENJE!CL41</f>
        <v>0</v>
      </c>
      <c r="M82" s="65">
        <f>VREDNOTENJE!CM41</f>
        <v>5.3076275663011145</v>
      </c>
      <c r="N82" s="87">
        <f>VREDNOTENJE!CN41</f>
        <v>0</v>
      </c>
      <c r="O82" s="86">
        <f>VREDNOTENJE!CO41</f>
        <v>0</v>
      </c>
      <c r="P82" s="86">
        <f>VREDNOTENJE!CP41</f>
        <v>225.57417156779738</v>
      </c>
      <c r="Q82" s="88">
        <f>VREDNOTENJE!CQ41</f>
        <v>225.57417156779738</v>
      </c>
    </row>
    <row r="83" spans="2:17" x14ac:dyDescent="0.2">
      <c r="B83" s="93" t="str">
        <f>VREDNOTENJE!BV42</f>
        <v>kriterij: število registriranih tekmovalcev</v>
      </c>
      <c r="C83" s="61">
        <f>VREDNOTENJE!BY42</f>
        <v>0</v>
      </c>
      <c r="D83" s="151">
        <f>VREDNOTENJE!BZ42</f>
        <v>1</v>
      </c>
      <c r="E83" s="151">
        <f>VREDNOTENJE!CA42</f>
        <v>20</v>
      </c>
      <c r="F83" s="159">
        <f>VREDNOTENJE!CB42</f>
        <v>1</v>
      </c>
      <c r="G83" s="160">
        <f>VREDNOTENJE!CC42</f>
        <v>0</v>
      </c>
      <c r="H83" s="85">
        <f>VREDNOTENJE!CH42</f>
        <v>0</v>
      </c>
      <c r="I83" s="85">
        <f>VREDNOTENJE!CI42</f>
        <v>0</v>
      </c>
      <c r="J83" s="50">
        <f>VREDNOTENJE!CJ42</f>
        <v>20</v>
      </c>
      <c r="K83" s="51">
        <f>VREDNOTENJE!CK42</f>
        <v>20</v>
      </c>
      <c r="L83" s="2">
        <f>VREDNOTENJE!CL42</f>
        <v>0</v>
      </c>
      <c r="M83" s="65">
        <f>VREDNOTENJE!CM42</f>
        <v>5.3076275663011145</v>
      </c>
      <c r="N83" s="86">
        <f>VREDNOTENJE!CN42</f>
        <v>0</v>
      </c>
      <c r="O83" s="87">
        <f>VREDNOTENJE!CO42</f>
        <v>0</v>
      </c>
      <c r="P83" s="86">
        <f>VREDNOTENJE!CP42</f>
        <v>106.15255132602229</v>
      </c>
      <c r="Q83" s="88">
        <f>VREDNOTENJE!CQ42</f>
        <v>106.15255132602229</v>
      </c>
    </row>
    <row r="84" spans="2:17" x14ac:dyDescent="0.2">
      <c r="B84" s="93" t="str">
        <f>VREDNOTENJE!BV43</f>
        <v>kriterij: leta neprekinjenega delovanja</v>
      </c>
      <c r="C84" s="61">
        <f>VREDNOTENJE!BY43</f>
        <v>0</v>
      </c>
      <c r="D84" s="151">
        <f>VREDNOTENJE!BZ43</f>
        <v>1</v>
      </c>
      <c r="E84" s="151">
        <f>VREDNOTENJE!CA43</f>
        <v>25</v>
      </c>
      <c r="F84" s="159">
        <f>VREDNOTENJE!CB43</f>
        <v>1</v>
      </c>
      <c r="G84" s="160">
        <f>VREDNOTENJE!CC43</f>
        <v>1</v>
      </c>
      <c r="H84" s="85">
        <f>VREDNOTENJE!CH43</f>
        <v>0</v>
      </c>
      <c r="I84" s="85">
        <f>VREDNOTENJE!CI43</f>
        <v>0</v>
      </c>
      <c r="J84" s="50">
        <f>VREDNOTENJE!CJ43</f>
        <v>62.5</v>
      </c>
      <c r="K84" s="51">
        <f>VREDNOTENJE!CK43</f>
        <v>62.5</v>
      </c>
      <c r="L84" s="2">
        <f>VREDNOTENJE!CL43</f>
        <v>0</v>
      </c>
      <c r="M84" s="65">
        <f>VREDNOTENJE!CM43</f>
        <v>5.3076275663011145</v>
      </c>
      <c r="N84" s="86">
        <f>VREDNOTENJE!CN43</f>
        <v>0</v>
      </c>
      <c r="O84" s="86">
        <f>VREDNOTENJE!CO43</f>
        <v>0</v>
      </c>
      <c r="P84" s="87">
        <f>VREDNOTENJE!CP43</f>
        <v>331.72672289381967</v>
      </c>
      <c r="Q84" s="88">
        <f>VREDNOTENJE!CQ43</f>
        <v>331.72672289381967</v>
      </c>
    </row>
    <row r="85" spans="2:17" x14ac:dyDescent="0.2">
      <c r="B85" s="93" t="str">
        <f>VREDNOTENJE!BV44</f>
        <v>kriterij: članstvo v OŠZ</v>
      </c>
      <c r="C85" s="61">
        <f>VREDNOTENJE!BY44</f>
        <v>0</v>
      </c>
      <c r="D85" s="151">
        <f>VREDNOTENJE!BZ44</f>
        <v>1</v>
      </c>
      <c r="E85" s="151">
        <f>VREDNOTENJE!CA44</f>
        <v>1</v>
      </c>
      <c r="F85" s="159">
        <f>VREDNOTENJE!CB44</f>
        <v>1</v>
      </c>
      <c r="G85" s="160">
        <f>VREDNOTENJE!CC44</f>
        <v>0</v>
      </c>
      <c r="H85" s="85">
        <f>VREDNOTENJE!CH44</f>
        <v>0</v>
      </c>
      <c r="I85" s="85">
        <f>VREDNOTENJE!CI44</f>
        <v>0</v>
      </c>
      <c r="J85" s="50">
        <f>VREDNOTENJE!CJ44</f>
        <v>25</v>
      </c>
      <c r="K85" s="51">
        <f>VREDNOTENJE!CK44</f>
        <v>25</v>
      </c>
      <c r="L85" s="2">
        <f>VREDNOTENJE!CL44</f>
        <v>0</v>
      </c>
      <c r="M85" s="65">
        <f>VREDNOTENJE!CM44</f>
        <v>5.3076275663011145</v>
      </c>
      <c r="N85" s="86">
        <f>VREDNOTENJE!CN44</f>
        <v>0</v>
      </c>
      <c r="O85" s="86">
        <f>VREDNOTENJE!CO44</f>
        <v>0</v>
      </c>
      <c r="P85" s="87">
        <f>VREDNOTENJE!CP44</f>
        <v>132.69068915752786</v>
      </c>
      <c r="Q85" s="88">
        <f>VREDNOTENJE!CQ44</f>
        <v>132.69068915752786</v>
      </c>
    </row>
    <row r="86" spans="2:17" ht="5.0999999999999996" customHeight="1" x14ac:dyDescent="0.2">
      <c r="B86" s="74"/>
      <c r="C86" s="61"/>
      <c r="D86" s="43"/>
      <c r="E86" s="58"/>
      <c r="F86" s="58"/>
      <c r="G86" s="61"/>
      <c r="H86" s="2"/>
      <c r="I86" s="2"/>
      <c r="J86" s="2"/>
      <c r="K86" s="2"/>
      <c r="L86" s="2"/>
      <c r="M86" s="63"/>
      <c r="N86" s="2"/>
      <c r="O86" s="2"/>
      <c r="P86" s="2"/>
      <c r="Q86" s="64"/>
    </row>
    <row r="87" spans="2:17" ht="18" customHeight="1" x14ac:dyDescent="0.2">
      <c r="B87" s="72" t="str">
        <f>VREDNOTENJE!BV51</f>
        <v>SKUPAJ RAZPISANA PODROČJA ŠPORTA :</v>
      </c>
      <c r="C87" s="44">
        <f>VREDNOTENJE!BY51</f>
        <v>0</v>
      </c>
      <c r="D87" s="69">
        <f>VREDNOTENJE!BZ51</f>
        <v>9</v>
      </c>
      <c r="E87" s="73">
        <f>VREDNOTENJE!CA51</f>
        <v>173</v>
      </c>
      <c r="F87" s="76">
        <f>VREDNOTENJE!CB51</f>
        <v>0</v>
      </c>
      <c r="G87" s="74">
        <f>VREDNOTENJE!CC51</f>
        <v>0</v>
      </c>
      <c r="H87" s="75">
        <f>VREDNOTENJE!CH51</f>
        <v>610</v>
      </c>
      <c r="I87" s="75">
        <f>VREDNOTENJE!CI51</f>
        <v>370</v>
      </c>
      <c r="J87" s="75">
        <f>VREDNOTENJE!CJ51</f>
        <v>170</v>
      </c>
      <c r="K87" s="69">
        <f>VREDNOTENJE!CK51</f>
        <v>1150</v>
      </c>
      <c r="L87" s="2">
        <f>VREDNOTENJE!CL51</f>
        <v>0</v>
      </c>
      <c r="M87" s="70">
        <f>VREDNOTENJE!CM51</f>
        <v>5.3076275663011145</v>
      </c>
      <c r="N87" s="101">
        <f>VREDNOTENJE!CN51</f>
        <v>3237.6528154436801</v>
      </c>
      <c r="O87" s="101">
        <f>VREDNOTENJE!CO51</f>
        <v>1963.8221995314125</v>
      </c>
      <c r="P87" s="101">
        <f>VREDNOTENJE!CP51</f>
        <v>902.29668627118951</v>
      </c>
      <c r="Q87" s="102">
        <f>VREDNOTENJE!CQ51</f>
        <v>6103.7717012462817</v>
      </c>
    </row>
    <row r="89" spans="2:17" ht="18.75" customHeight="1" x14ac:dyDescent="0.2">
      <c r="B89" s="148" t="str">
        <f>VREDNOTENJE!CT2</f>
        <v>STRELSKO DRUŠTVO</v>
      </c>
      <c r="C89" s="45">
        <f>VREDNOTENJE!CW2</f>
        <v>0</v>
      </c>
      <c r="D89" s="186" t="str">
        <f>VREDNOTENJE!CX2</f>
        <v>PREGLED PRISPELE VLOGE IN VNOS PODATKOV</v>
      </c>
      <c r="E89" s="187">
        <f>VREDNOTENJE!CY2</f>
        <v>0</v>
      </c>
      <c r="F89" s="187">
        <f>VREDNOTENJE!CZ2</f>
        <v>0</v>
      </c>
      <c r="G89" s="187">
        <f>VREDNOTENJE!DA2</f>
        <v>0</v>
      </c>
      <c r="H89" s="187">
        <f>VREDNOTENJE!DF2</f>
        <v>0</v>
      </c>
      <c r="I89" s="187">
        <f>VREDNOTENJE!DG2</f>
        <v>0</v>
      </c>
      <c r="J89" s="187">
        <f>VREDNOTENJE!DH2</f>
        <v>0</v>
      </c>
      <c r="K89" s="188">
        <f>VREDNOTENJE!DI2</f>
        <v>0</v>
      </c>
      <c r="L89" s="2">
        <f>VREDNOTENJE!DJ2</f>
        <v>0</v>
      </c>
      <c r="M89" s="149">
        <f>VREDNOTENJE!DK2</f>
        <v>1</v>
      </c>
      <c r="N89" s="189" t="str">
        <f>VREDNOTENJE!DL2</f>
        <v>SPLOŠNI FAKTOR KOREKCIJE PROGRAMOV</v>
      </c>
      <c r="O89" s="189">
        <f>VREDNOTENJE!DM2</f>
        <v>0</v>
      </c>
      <c r="P89" s="2"/>
      <c r="Q89" s="77">
        <f>VREDNOTENJE!DO2</f>
        <v>5</v>
      </c>
    </row>
    <row r="90" spans="2:17" ht="5.0999999999999996" customHeight="1" x14ac:dyDescent="0.2">
      <c r="B90" s="2"/>
      <c r="C90" s="4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ht="22.5" customHeight="1" x14ac:dyDescent="0.2">
      <c r="B91" s="89" t="str">
        <f>VREDNOTENJE!CT10</f>
        <v>PROGRAMI ŠPORTA OTROK IN MLADINE USMERJENIH V KAKOVOSTNI IN VRHUNSKI ŠPORT</v>
      </c>
      <c r="C91" s="79">
        <f>VREDNOTENJE!CW10</f>
        <v>0</v>
      </c>
      <c r="D91" s="80" t="str">
        <f>VREDNOTENJE!CX10</f>
        <v>programi ŠTEVILO</v>
      </c>
      <c r="E91" s="78" t="str">
        <f>VREDNOTENJE!CY10</f>
        <v>udeleženci ŠTEVILO</v>
      </c>
      <c r="F91" s="78" t="str">
        <f>VREDNOTENJE!CZ10</f>
        <v>koeficient: SKUPINA</v>
      </c>
      <c r="G91" s="81">
        <f>VREDNOTENJE!DA10</f>
        <v>0</v>
      </c>
      <c r="H91" s="82" t="str">
        <f>VREDNOTENJE!DF10</f>
        <v>TOČKE: OBJEKT</v>
      </c>
      <c r="I91" s="82" t="str">
        <f>VREDNOTENJE!DG10</f>
        <v>TOČKE: KADER</v>
      </c>
      <c r="J91" s="82" t="str">
        <f>VREDNOTENJE!DH10</f>
        <v>TOČKE: MS</v>
      </c>
      <c r="K91" s="83" t="str">
        <f>VREDNOTENJE!DI10</f>
        <v xml:space="preserve">TOČKE  SKUPAJ    </v>
      </c>
      <c r="L91" s="2">
        <f>VREDNOTENJE!DJ10</f>
        <v>0</v>
      </c>
      <c r="M91" s="84" t="str">
        <f>VREDNOTENJE!DK10</f>
        <v>VREDNOST TOČKE</v>
      </c>
      <c r="N91" s="82" t="str">
        <f>VREDNOTENJE!DL10</f>
        <v>SREDSTVA: OBJEKT</v>
      </c>
      <c r="O91" s="82" t="str">
        <f>VREDNOTENJE!DM10</f>
        <v>SREDSTVA: KADER</v>
      </c>
      <c r="P91" s="82" t="str">
        <f>VREDNOTENJE!DN10</f>
        <v>SREDSTVA: MS</v>
      </c>
      <c r="Q91" s="83" t="str">
        <f>VREDNOTENJE!DO10</f>
        <v>SREDSTVA SKUPAJ</v>
      </c>
    </row>
    <row r="92" spans="2:17" x14ac:dyDescent="0.2">
      <c r="B92" s="93" t="str">
        <f>VREDNOTENJE!CT17</f>
        <v>TEKMOVALNA: SMI/SME (U-18/19)</v>
      </c>
      <c r="C92" s="44">
        <f>VREDNOTENJE!CW17</f>
        <v>0</v>
      </c>
      <c r="D92" s="151">
        <f>VREDNOTENJE!CX17</f>
        <v>1</v>
      </c>
      <c r="E92" s="152">
        <f>VREDNOTENJE!CY17</f>
        <v>3</v>
      </c>
      <c r="F92" s="153">
        <f>VREDNOTENJE!CZ17</f>
        <v>0.5</v>
      </c>
      <c r="G92" s="154">
        <f>VREDNOTENJE!DA17</f>
        <v>0</v>
      </c>
      <c r="H92" s="50">
        <f>VREDNOTENJE!DF17</f>
        <v>100</v>
      </c>
      <c r="I92" s="50">
        <f>VREDNOTENJE!DG17</f>
        <v>100</v>
      </c>
      <c r="J92" s="50">
        <f>VREDNOTENJE!DH17</f>
        <v>0</v>
      </c>
      <c r="K92" s="51">
        <f>VREDNOTENJE!DI17</f>
        <v>200</v>
      </c>
      <c r="L92" s="2">
        <f>VREDNOTENJE!DJ17</f>
        <v>0</v>
      </c>
      <c r="M92" s="52">
        <f>VREDNOTENJE!DK17</f>
        <v>5.3076275663011145</v>
      </c>
      <c r="N92" s="87">
        <f>VREDNOTENJE!DL17</f>
        <v>530.76275663011143</v>
      </c>
      <c r="O92" s="87">
        <f>VREDNOTENJE!DM17</f>
        <v>530.76275663011143</v>
      </c>
      <c r="P92" s="87">
        <f>VREDNOTENJE!DN17</f>
        <v>0</v>
      </c>
      <c r="Q92" s="88">
        <f>VREDNOTENJE!DO17</f>
        <v>1061.5255132602229</v>
      </c>
    </row>
    <row r="93" spans="2:17" ht="5.0999999999999996" customHeight="1" x14ac:dyDescent="0.2">
      <c r="B93" s="91"/>
      <c r="C93" s="44"/>
      <c r="D93" s="43"/>
      <c r="E93" s="2"/>
      <c r="F93" s="2"/>
      <c r="G93" s="44"/>
      <c r="H93" s="2"/>
      <c r="I93" s="2"/>
      <c r="J93" s="2"/>
      <c r="K93" s="2"/>
      <c r="L93" s="2"/>
      <c r="M93" s="54"/>
      <c r="N93" s="2"/>
      <c r="O93" s="2"/>
      <c r="P93" s="2"/>
      <c r="Q93" s="2"/>
    </row>
    <row r="94" spans="2:17" ht="22.5" x14ac:dyDescent="0.2">
      <c r="B94" s="89" t="str">
        <f>VREDNOTENJE!CT20</f>
        <v xml:space="preserve">PROGRAMI KAKOVOSTNEGA ŠPORTA ODRASLIH          </v>
      </c>
      <c r="C94" s="79">
        <f>VREDNOTENJE!CW20</f>
        <v>0</v>
      </c>
      <c r="D94" s="80" t="str">
        <f>VREDNOTENJE!CX20</f>
        <v>programi ŠTEVILO</v>
      </c>
      <c r="E94" s="78" t="str">
        <f>VREDNOTENJE!CY20</f>
        <v>udeleženci ŠTEVILO</v>
      </c>
      <c r="F94" s="78" t="str">
        <f>VREDNOTENJE!CZ20</f>
        <v>koeficient: SKUPINA</v>
      </c>
      <c r="G94" s="81">
        <f>VREDNOTENJE!DA20</f>
        <v>0</v>
      </c>
      <c r="H94" s="82" t="str">
        <f>VREDNOTENJE!DF20</f>
        <v>TOČKE: OBJEKT</v>
      </c>
      <c r="I94" s="82" t="str">
        <f>VREDNOTENJE!DG20</f>
        <v>TOČKE: KADER</v>
      </c>
      <c r="J94" s="82" t="str">
        <f>VREDNOTENJE!DH20</f>
        <v>TOČKE: MS</v>
      </c>
      <c r="K94" s="83" t="str">
        <f>VREDNOTENJE!DI20</f>
        <v xml:space="preserve">TOČKE  SKUPAJ    </v>
      </c>
      <c r="L94" s="2">
        <f>VREDNOTENJE!DJ20</f>
        <v>0</v>
      </c>
      <c r="M94" s="84" t="str">
        <f>VREDNOTENJE!DK20</f>
        <v>VREDNOST TOČKE</v>
      </c>
      <c r="N94" s="82" t="str">
        <f>VREDNOTENJE!DL20</f>
        <v>SREDSTVA: OBJEKT</v>
      </c>
      <c r="O94" s="82" t="str">
        <f>VREDNOTENJE!DM20</f>
        <v>SREDSTVA: KADER</v>
      </c>
      <c r="P94" s="82" t="str">
        <f>VREDNOTENJE!DN20</f>
        <v>SREDSTVA: MS</v>
      </c>
      <c r="Q94" s="83" t="str">
        <f>VREDNOTENJE!DO20</f>
        <v>SREDSTVA SKUPAJ</v>
      </c>
    </row>
    <row r="95" spans="2:17" x14ac:dyDescent="0.2">
      <c r="B95" s="93" t="str">
        <f>VREDNOTENJE!CT21</f>
        <v>ČLANI/ČLANICE</v>
      </c>
      <c r="C95" s="155">
        <f>VREDNOTENJE!CW21</f>
        <v>0</v>
      </c>
      <c r="D95" s="151">
        <f>VREDNOTENJE!CX21</f>
        <v>1</v>
      </c>
      <c r="E95" s="152">
        <f>VREDNOTENJE!CY21</f>
        <v>8</v>
      </c>
      <c r="F95" s="153">
        <f>VREDNOTENJE!CZ21</f>
        <v>1</v>
      </c>
      <c r="G95" s="154">
        <f>VREDNOTENJE!DA21</f>
        <v>0</v>
      </c>
      <c r="H95" s="50">
        <f>VREDNOTENJE!DF21</f>
        <v>200</v>
      </c>
      <c r="I95" s="50">
        <f>VREDNOTENJE!DG21</f>
        <v>0</v>
      </c>
      <c r="J95" s="50">
        <f>VREDNOTENJE!DH21</f>
        <v>0</v>
      </c>
      <c r="K95" s="51">
        <f>VREDNOTENJE!DI21</f>
        <v>200</v>
      </c>
      <c r="L95" s="56">
        <f>VREDNOTENJE!DJ21</f>
        <v>0</v>
      </c>
      <c r="M95" s="52">
        <f>VREDNOTENJE!DK21</f>
        <v>5.3076275663011145</v>
      </c>
      <c r="N95" s="87">
        <f>VREDNOTENJE!DL21</f>
        <v>1061.5255132602229</v>
      </c>
      <c r="O95" s="87">
        <f>VREDNOTENJE!DM21</f>
        <v>0</v>
      </c>
      <c r="P95" s="87">
        <f>VREDNOTENJE!DN21</f>
        <v>0</v>
      </c>
      <c r="Q95" s="88">
        <f>VREDNOTENJE!DO21</f>
        <v>1061.5255132602229</v>
      </c>
    </row>
    <row r="96" spans="2:17" ht="5.0999999999999996" customHeight="1" x14ac:dyDescent="0.2">
      <c r="B96" s="91"/>
      <c r="C96" s="44"/>
      <c r="D96" s="43"/>
      <c r="E96" s="2"/>
      <c r="F96" s="2"/>
      <c r="G96" s="44"/>
      <c r="H96" s="2"/>
      <c r="I96" s="2"/>
      <c r="J96" s="2"/>
      <c r="K96" s="2"/>
      <c r="L96" s="2"/>
      <c r="M96" s="54"/>
      <c r="N96" s="2"/>
      <c r="O96" s="2"/>
      <c r="P96" s="2"/>
      <c r="Q96" s="2"/>
    </row>
    <row r="97" spans="2:17" ht="22.5" x14ac:dyDescent="0.2">
      <c r="B97" s="89" t="str">
        <f>VREDNOTENJE!CT24</f>
        <v>PROGRAMI VRHUNSKEGA ŠPORTA</v>
      </c>
      <c r="C97" s="79">
        <f>VREDNOTENJE!CW24</f>
        <v>0</v>
      </c>
      <c r="D97" s="80" t="str">
        <f>VREDNOTENJE!CX24</f>
        <v>programi ŠTEVILO</v>
      </c>
      <c r="E97" s="78" t="str">
        <f>VREDNOTENJE!CY24</f>
        <v>udeleženci ŠTEVILO</v>
      </c>
      <c r="F97" s="78" t="str">
        <f>VREDNOTENJE!CZ24</f>
        <v>koeficient: SKUPINA</v>
      </c>
      <c r="G97" s="81">
        <f>VREDNOTENJE!DA24</f>
        <v>0</v>
      </c>
      <c r="H97" s="82" t="str">
        <f>VREDNOTENJE!DF24</f>
        <v>TOČKE: OBJEKT</v>
      </c>
      <c r="I97" s="82" t="str">
        <f>VREDNOTENJE!DG24</f>
        <v>TOČKE: KADER</v>
      </c>
      <c r="J97" s="82" t="str">
        <f>VREDNOTENJE!DH24</f>
        <v>TOČKE: MS</v>
      </c>
      <c r="K97" s="83" t="str">
        <f>VREDNOTENJE!DI24</f>
        <v xml:space="preserve">TOČKE  SKUPAJ    </v>
      </c>
      <c r="L97" s="2">
        <f>VREDNOTENJE!DJ24</f>
        <v>0</v>
      </c>
      <c r="M97" s="84" t="str">
        <f>VREDNOTENJE!DK24</f>
        <v>VREDNOST TOČKE</v>
      </c>
      <c r="N97" s="82" t="str">
        <f>VREDNOTENJE!DL24</f>
        <v>SREDSTVA: OBJEKT</v>
      </c>
      <c r="O97" s="82" t="str">
        <f>VREDNOTENJE!DM24</f>
        <v>SREDSTVA: KADER</v>
      </c>
      <c r="P97" s="82" t="str">
        <f>VREDNOTENJE!DN24</f>
        <v>SREDSTVA: MS</v>
      </c>
      <c r="Q97" s="83" t="str">
        <f>VREDNOTENJE!DO24</f>
        <v>SREDSTVA SKUPAJ</v>
      </c>
    </row>
    <row r="98" spans="2:17" x14ac:dyDescent="0.2">
      <c r="B98" s="93" t="str">
        <f>VREDNOTENJE!CT25</f>
        <v>KATEGORIZIRANI ŠPORTNIKI (SR)</v>
      </c>
      <c r="C98" s="155">
        <f>VREDNOTENJE!CW25</f>
        <v>0</v>
      </c>
      <c r="D98" s="151">
        <f>VREDNOTENJE!CX25</f>
        <v>1</v>
      </c>
      <c r="E98" s="152">
        <f>VREDNOTENJE!CY25</f>
        <v>1</v>
      </c>
      <c r="F98" s="158">
        <f>VREDNOTENJE!CZ25</f>
        <v>0</v>
      </c>
      <c r="G98" s="160">
        <f>VREDNOTENJE!DA25</f>
        <v>0</v>
      </c>
      <c r="H98" s="50">
        <f>VREDNOTENJE!DF25</f>
        <v>0</v>
      </c>
      <c r="I98" s="50">
        <f>VREDNOTENJE!DG25</f>
        <v>0</v>
      </c>
      <c r="J98" s="50">
        <f>VREDNOTENJE!DH25</f>
        <v>320</v>
      </c>
      <c r="K98" s="51">
        <f>VREDNOTENJE!DI25</f>
        <v>320</v>
      </c>
      <c r="L98" s="2">
        <f>VREDNOTENJE!DJ25</f>
        <v>0</v>
      </c>
      <c r="M98" s="52">
        <f>VREDNOTENJE!DK25</f>
        <v>5.3076275663011145</v>
      </c>
      <c r="N98" s="87">
        <f>VREDNOTENJE!DL25</f>
        <v>0</v>
      </c>
      <c r="O98" s="87">
        <f>VREDNOTENJE!DM25</f>
        <v>0</v>
      </c>
      <c r="P98" s="87">
        <f>VREDNOTENJE!DN25</f>
        <v>1698.4408212163567</v>
      </c>
      <c r="Q98" s="88">
        <f>VREDNOTENJE!DO25</f>
        <v>1698.4408212163567</v>
      </c>
    </row>
    <row r="99" spans="2:17" ht="5.0999999999999996" customHeight="1" x14ac:dyDescent="0.2">
      <c r="B99" s="91"/>
      <c r="C99" s="44"/>
      <c r="D99" s="43"/>
      <c r="E99" s="2"/>
      <c r="F99" s="2"/>
      <c r="G99" s="44"/>
      <c r="H99" s="2"/>
      <c r="I99" s="2"/>
      <c r="J99" s="2"/>
      <c r="K99" s="2"/>
      <c r="L99" s="2"/>
      <c r="M99" s="54"/>
      <c r="N99" s="2"/>
      <c r="O99" s="2"/>
      <c r="P99" s="2"/>
      <c r="Q99" s="2"/>
    </row>
    <row r="100" spans="2:17" ht="22.5" customHeight="1" x14ac:dyDescent="0.2">
      <c r="B100" s="95" t="str">
        <f>VREDNOTENJE!CT35</f>
        <v>RAZVOJNE DEJAVNOSTI V ŠPORTU</v>
      </c>
      <c r="C100" s="57">
        <f>VREDNOTENJE!CW35</f>
        <v>0</v>
      </c>
      <c r="D100" s="97" t="str">
        <f>VREDNOTENJE!CX35</f>
        <v>projekti ŠTEVILO</v>
      </c>
      <c r="E100" s="96" t="str">
        <f>VREDNOTENJE!CY35</f>
        <v>udeleženci ŠTEVILO</v>
      </c>
      <c r="F100" s="96" t="str">
        <f>VREDNOTENJE!CZ35</f>
        <v>koeficient: PROJEKT</v>
      </c>
      <c r="G100" s="81">
        <f>VREDNOTENJE!DA35</f>
        <v>0</v>
      </c>
      <c r="H100" s="82" t="str">
        <f>VREDNOTENJE!DF35</f>
        <v>TOČKE: projekt 1</v>
      </c>
      <c r="I100" s="82" t="str">
        <f>VREDNOTENJE!DG35</f>
        <v>TOČKE: projekt 2</v>
      </c>
      <c r="J100" s="82" t="str">
        <f>VREDNOTENJE!DH35</f>
        <v>TOČKE: projekt 3</v>
      </c>
      <c r="K100" s="83" t="str">
        <f>VREDNOTENJE!DI35</f>
        <v xml:space="preserve">TOČKE  SKUPAJ    </v>
      </c>
      <c r="L100" s="2">
        <f>VREDNOTENJE!DJ35</f>
        <v>0</v>
      </c>
      <c r="M100" s="84" t="str">
        <f>VREDNOTENJE!DK35</f>
        <v>VREDNOST TOČKE</v>
      </c>
      <c r="N100" s="82" t="str">
        <f>VREDNOTENJE!DL35</f>
        <v>SREDSTVA: OBJEKT</v>
      </c>
      <c r="O100" s="82" t="str">
        <f>VREDNOTENJE!DM35</f>
        <v>SREDSTVA: KADER</v>
      </c>
      <c r="P100" s="82" t="str">
        <f>VREDNOTENJE!DN35</f>
        <v>SREDSTVA: MS</v>
      </c>
      <c r="Q100" s="83" t="str">
        <f>VREDNOTENJE!DO35</f>
        <v>SREDSTVA SKUPAJ</v>
      </c>
    </row>
    <row r="101" spans="2:17" x14ac:dyDescent="0.2">
      <c r="B101" s="93" t="str">
        <f>VREDNOTENJE!CT36</f>
        <v>USPOSABLJANJE - IZPOPOLNJEVANJE</v>
      </c>
      <c r="C101" s="57">
        <f>VREDNOTENJE!CW36</f>
        <v>0</v>
      </c>
      <c r="D101" s="151">
        <f>VREDNOTENJE!CX36</f>
        <v>1</v>
      </c>
      <c r="E101" s="152">
        <f>VREDNOTENJE!CY36</f>
        <v>2</v>
      </c>
      <c r="F101" s="159">
        <f>VREDNOTENJE!CZ36</f>
        <v>1</v>
      </c>
      <c r="G101" s="160">
        <f>VREDNOTENJE!DA36</f>
        <v>0</v>
      </c>
      <c r="H101" s="85">
        <f>VREDNOTENJE!DF36</f>
        <v>0</v>
      </c>
      <c r="I101" s="85">
        <f>VREDNOTENJE!DG36</f>
        <v>0</v>
      </c>
      <c r="J101" s="50">
        <f>VREDNOTENJE!DH36</f>
        <v>10</v>
      </c>
      <c r="K101" s="51">
        <f>VREDNOTENJE!DI36</f>
        <v>10</v>
      </c>
      <c r="L101" s="2">
        <f>VREDNOTENJE!DJ36</f>
        <v>0</v>
      </c>
      <c r="M101" s="52">
        <f>VREDNOTENJE!DK36</f>
        <v>5.3076275663011145</v>
      </c>
      <c r="N101" s="87">
        <f>VREDNOTENJE!DL36</f>
        <v>0</v>
      </c>
      <c r="O101" s="86">
        <f>VREDNOTENJE!DM36</f>
        <v>0</v>
      </c>
      <c r="P101" s="86">
        <f>VREDNOTENJE!DN36</f>
        <v>53.076275663011145</v>
      </c>
      <c r="Q101" s="88">
        <f>VREDNOTENJE!DO36</f>
        <v>53.076275663011145</v>
      </c>
    </row>
    <row r="102" spans="2:17" ht="5.0999999999999996" customHeight="1" x14ac:dyDescent="0.2">
      <c r="B102" s="74"/>
      <c r="C102" s="61"/>
      <c r="D102" s="43"/>
      <c r="E102" s="58"/>
      <c r="F102" s="58"/>
      <c r="G102" s="61"/>
      <c r="H102" s="2"/>
      <c r="I102" s="2"/>
      <c r="J102" s="2"/>
      <c r="K102" s="2"/>
      <c r="L102" s="2"/>
      <c r="M102" s="63"/>
      <c r="N102" s="2"/>
      <c r="O102" s="2"/>
      <c r="P102" s="2"/>
      <c r="Q102" s="64"/>
    </row>
    <row r="103" spans="2:17" ht="22.5" customHeight="1" x14ac:dyDescent="0.2">
      <c r="B103" s="98" t="str">
        <f>VREDNOTENJE!CT40</f>
        <v>DELOVANJE DRUŠTEV IN ZVEZ</v>
      </c>
      <c r="C103" s="44">
        <f>VREDNOTENJE!CW40</f>
        <v>0</v>
      </c>
      <c r="D103" s="97" t="str">
        <f>VREDNOTENJE!CX40</f>
        <v>projekti ŠTEVILO</v>
      </c>
      <c r="E103" s="96" t="str">
        <f>VREDNOTENJE!CY40</f>
        <v>udeleženci ŠTEVILO</v>
      </c>
      <c r="F103" s="96" t="str">
        <f>VREDNOTENJE!CZ40</f>
        <v>koeficient: PROJEKT</v>
      </c>
      <c r="G103" s="81">
        <f>VREDNOTENJE!DA40</f>
        <v>0</v>
      </c>
      <c r="H103" s="82" t="str">
        <f>VREDNOTENJE!DF40</f>
        <v>TOČKE: projekt 1</v>
      </c>
      <c r="I103" s="82" t="str">
        <f>VREDNOTENJE!DG40</f>
        <v>TOČKE: projekt 2</v>
      </c>
      <c r="J103" s="82" t="str">
        <f>VREDNOTENJE!DH40</f>
        <v>TOČKE:  DEDR</v>
      </c>
      <c r="K103" s="83" t="str">
        <f>VREDNOTENJE!DI40</f>
        <v xml:space="preserve">TOČKE  SKUPAJ    </v>
      </c>
      <c r="L103" s="2">
        <f>VREDNOTENJE!DJ40</f>
        <v>0</v>
      </c>
      <c r="M103" s="84" t="str">
        <f>VREDNOTENJE!DK40</f>
        <v>VREDNOST TOČKE</v>
      </c>
      <c r="N103" s="82" t="str">
        <f>VREDNOTENJE!DL40</f>
        <v>SREDSTVA: OBJEKT</v>
      </c>
      <c r="O103" s="82" t="str">
        <f>VREDNOTENJE!DM40</f>
        <v>SREDSTVA: KADER</v>
      </c>
      <c r="P103" s="82" t="str">
        <f>VREDNOTENJE!DN40</f>
        <v>SREDSTVA: MS</v>
      </c>
      <c r="Q103" s="83" t="str">
        <f>VREDNOTENJE!DO40</f>
        <v>SREDSTVA SKUPAJ</v>
      </c>
    </row>
    <row r="104" spans="2:17" x14ac:dyDescent="0.2">
      <c r="B104" s="93" t="str">
        <f>VREDNOTENJE!CT41</f>
        <v>kriterij: število članov (s plačano članarilo)</v>
      </c>
      <c r="C104" s="61">
        <f>VREDNOTENJE!CW41</f>
        <v>0</v>
      </c>
      <c r="D104" s="151">
        <f>VREDNOTENJE!CX41</f>
        <v>1</v>
      </c>
      <c r="E104" s="151">
        <f>VREDNOTENJE!CY41</f>
        <v>35</v>
      </c>
      <c r="F104" s="159">
        <f>VREDNOTENJE!CZ41</f>
        <v>1</v>
      </c>
      <c r="G104" s="160">
        <f>VREDNOTENJE!DA41</f>
        <v>0</v>
      </c>
      <c r="H104" s="85">
        <f>VREDNOTENJE!DF41</f>
        <v>0</v>
      </c>
      <c r="I104" s="85">
        <f>VREDNOTENJE!DG41</f>
        <v>0</v>
      </c>
      <c r="J104" s="50">
        <f>VREDNOTENJE!DH41</f>
        <v>17.5</v>
      </c>
      <c r="K104" s="51">
        <f>VREDNOTENJE!DI41</f>
        <v>17.5</v>
      </c>
      <c r="L104" s="2">
        <f>VREDNOTENJE!DJ41</f>
        <v>0</v>
      </c>
      <c r="M104" s="65">
        <f>VREDNOTENJE!DK41</f>
        <v>5.3076275663011145</v>
      </c>
      <c r="N104" s="87">
        <f>VREDNOTENJE!DL41</f>
        <v>0</v>
      </c>
      <c r="O104" s="86">
        <f>VREDNOTENJE!DM41</f>
        <v>0</v>
      </c>
      <c r="P104" s="86">
        <f>VREDNOTENJE!DN41</f>
        <v>92.883482410269508</v>
      </c>
      <c r="Q104" s="88">
        <f>VREDNOTENJE!DO41</f>
        <v>92.883482410269508</v>
      </c>
    </row>
    <row r="105" spans="2:17" x14ac:dyDescent="0.2">
      <c r="B105" s="93" t="str">
        <f>VREDNOTENJE!CT42</f>
        <v>kriterij: število registriranih tekmovalcev</v>
      </c>
      <c r="C105" s="61">
        <f>VREDNOTENJE!CW42</f>
        <v>0</v>
      </c>
      <c r="D105" s="151">
        <f>VREDNOTENJE!CX42</f>
        <v>1</v>
      </c>
      <c r="E105" s="151">
        <f>VREDNOTENJE!CY42</f>
        <v>10</v>
      </c>
      <c r="F105" s="159">
        <f>VREDNOTENJE!CZ42</f>
        <v>1</v>
      </c>
      <c r="G105" s="160">
        <f>VREDNOTENJE!DA42</f>
        <v>0</v>
      </c>
      <c r="H105" s="85">
        <f>VREDNOTENJE!DF42</f>
        <v>0</v>
      </c>
      <c r="I105" s="85">
        <f>VREDNOTENJE!DG42</f>
        <v>0</v>
      </c>
      <c r="J105" s="50">
        <f>VREDNOTENJE!DH42</f>
        <v>10</v>
      </c>
      <c r="K105" s="51">
        <f>VREDNOTENJE!DI42</f>
        <v>10</v>
      </c>
      <c r="L105" s="2">
        <f>VREDNOTENJE!DJ42</f>
        <v>0</v>
      </c>
      <c r="M105" s="65">
        <f>VREDNOTENJE!DK42</f>
        <v>5.3076275663011145</v>
      </c>
      <c r="N105" s="86">
        <f>VREDNOTENJE!DL42</f>
        <v>0</v>
      </c>
      <c r="O105" s="87">
        <f>VREDNOTENJE!DM42</f>
        <v>0</v>
      </c>
      <c r="P105" s="86">
        <f>VREDNOTENJE!DN42</f>
        <v>53.076275663011145</v>
      </c>
      <c r="Q105" s="88">
        <f>VREDNOTENJE!DO42</f>
        <v>53.076275663011145</v>
      </c>
    </row>
    <row r="106" spans="2:17" x14ac:dyDescent="0.2">
      <c r="B106" s="93" t="str">
        <f>VREDNOTENJE!CT43</f>
        <v>kriterij: leta neprekinjenega delovanja</v>
      </c>
      <c r="C106" s="61">
        <f>VREDNOTENJE!CW43</f>
        <v>0</v>
      </c>
      <c r="D106" s="151">
        <f>VREDNOTENJE!CX43</f>
        <v>1</v>
      </c>
      <c r="E106" s="151">
        <f>VREDNOTENJE!CY43</f>
        <v>30</v>
      </c>
      <c r="F106" s="159">
        <f>VREDNOTENJE!CZ43</f>
        <v>1</v>
      </c>
      <c r="G106" s="160">
        <f>VREDNOTENJE!DA43</f>
        <v>0</v>
      </c>
      <c r="H106" s="85">
        <f>VREDNOTENJE!DF43</f>
        <v>0</v>
      </c>
      <c r="I106" s="85">
        <f>VREDNOTENJE!DG43</f>
        <v>0</v>
      </c>
      <c r="J106" s="50">
        <f>VREDNOTENJE!DH43</f>
        <v>75</v>
      </c>
      <c r="K106" s="51">
        <f>VREDNOTENJE!DI43</f>
        <v>75</v>
      </c>
      <c r="L106" s="2">
        <f>VREDNOTENJE!DJ43</f>
        <v>0</v>
      </c>
      <c r="M106" s="65">
        <f>VREDNOTENJE!DK43</f>
        <v>5.3076275663011145</v>
      </c>
      <c r="N106" s="86">
        <f>VREDNOTENJE!DL43</f>
        <v>0</v>
      </c>
      <c r="O106" s="86">
        <f>VREDNOTENJE!DM43</f>
        <v>0</v>
      </c>
      <c r="P106" s="87">
        <f>VREDNOTENJE!DN43</f>
        <v>398.07206747258357</v>
      </c>
      <c r="Q106" s="88">
        <f>VREDNOTENJE!DO43</f>
        <v>398.07206747258357</v>
      </c>
    </row>
    <row r="107" spans="2:17" x14ac:dyDescent="0.2">
      <c r="B107" s="93" t="str">
        <f>VREDNOTENJE!CT44</f>
        <v>kriterij: članstvo v OŠZ</v>
      </c>
      <c r="C107" s="61">
        <f>VREDNOTENJE!CW44</f>
        <v>0</v>
      </c>
      <c r="D107" s="151">
        <f>VREDNOTENJE!CX44</f>
        <v>1</v>
      </c>
      <c r="E107" s="151">
        <f>VREDNOTENJE!CY44</f>
        <v>1</v>
      </c>
      <c r="F107" s="159">
        <f>VREDNOTENJE!CZ44</f>
        <v>1</v>
      </c>
      <c r="G107" s="160">
        <f>VREDNOTENJE!DA44</f>
        <v>0</v>
      </c>
      <c r="H107" s="85">
        <f>VREDNOTENJE!DF44</f>
        <v>0</v>
      </c>
      <c r="I107" s="85">
        <f>VREDNOTENJE!DG44</f>
        <v>0</v>
      </c>
      <c r="J107" s="50">
        <f>VREDNOTENJE!DH44</f>
        <v>25</v>
      </c>
      <c r="K107" s="51">
        <f>VREDNOTENJE!DI44</f>
        <v>25</v>
      </c>
      <c r="L107" s="2">
        <f>VREDNOTENJE!DJ44</f>
        <v>0</v>
      </c>
      <c r="M107" s="65">
        <f>VREDNOTENJE!DK44</f>
        <v>5.3076275663011145</v>
      </c>
      <c r="N107" s="86">
        <f>VREDNOTENJE!DL44</f>
        <v>0</v>
      </c>
      <c r="O107" s="86">
        <f>VREDNOTENJE!DM44</f>
        <v>0</v>
      </c>
      <c r="P107" s="87">
        <f>VREDNOTENJE!DN44</f>
        <v>132.69068915752786</v>
      </c>
      <c r="Q107" s="88">
        <f>VREDNOTENJE!DO44</f>
        <v>132.69068915752786</v>
      </c>
    </row>
    <row r="108" spans="2:17" ht="5.0999999999999996" customHeight="1" x14ac:dyDescent="0.2">
      <c r="B108" s="2"/>
      <c r="C108" s="44"/>
      <c r="D108" s="2"/>
      <c r="E108" s="2"/>
      <c r="F108" s="2"/>
      <c r="G108" s="2"/>
      <c r="H108" s="2"/>
      <c r="I108" s="2"/>
      <c r="J108" s="2"/>
      <c r="K108" s="2"/>
      <c r="L108" s="2"/>
      <c r="M108" s="54"/>
      <c r="N108" s="2"/>
      <c r="O108" s="2"/>
      <c r="P108" s="2"/>
      <c r="Q108" s="2"/>
    </row>
    <row r="109" spans="2:17" ht="18" customHeight="1" x14ac:dyDescent="0.2">
      <c r="B109" s="72" t="str">
        <f>VREDNOTENJE!CT51</f>
        <v>SKUPAJ RAZPISANA PODROČJA ŠPORTA :</v>
      </c>
      <c r="C109" s="44">
        <f>VREDNOTENJE!CW51</f>
        <v>0</v>
      </c>
      <c r="D109" s="69">
        <f>VREDNOTENJE!CX51</f>
        <v>8</v>
      </c>
      <c r="E109" s="73">
        <f>VREDNOTENJE!CY51</f>
        <v>90</v>
      </c>
      <c r="F109" s="76">
        <f>VREDNOTENJE!CZ51</f>
        <v>0</v>
      </c>
      <c r="G109" s="74">
        <f>VREDNOTENJE!DA51</f>
        <v>0</v>
      </c>
      <c r="H109" s="75">
        <f>VREDNOTENJE!DF51</f>
        <v>300</v>
      </c>
      <c r="I109" s="75">
        <f>VREDNOTENJE!DG51</f>
        <v>100</v>
      </c>
      <c r="J109" s="75">
        <f>VREDNOTENJE!DH51</f>
        <v>457.5</v>
      </c>
      <c r="K109" s="69">
        <f>VREDNOTENJE!DI51</f>
        <v>857.5</v>
      </c>
      <c r="L109" s="2">
        <f>VREDNOTENJE!DJ51</f>
        <v>0</v>
      </c>
      <c r="M109" s="70">
        <f>VREDNOTENJE!DK51</f>
        <v>5.3076275663011145</v>
      </c>
      <c r="N109" s="101">
        <f>VREDNOTENJE!DL51</f>
        <v>1592.2882698903343</v>
      </c>
      <c r="O109" s="101">
        <f>VREDNOTENJE!DM51</f>
        <v>530.76275663011143</v>
      </c>
      <c r="P109" s="101">
        <f>VREDNOTENJE!DN51</f>
        <v>2428.2396115827596</v>
      </c>
      <c r="Q109" s="102">
        <f>VREDNOTENJE!DO51</f>
        <v>4551.2906381032053</v>
      </c>
    </row>
    <row r="111" spans="2:17" ht="18.75" x14ac:dyDescent="0.2">
      <c r="B111" s="148" t="str">
        <f>VREDNOTENJE!DR2</f>
        <v>ŠPORTNO DRUŠTVA KS-1</v>
      </c>
      <c r="C111" s="45">
        <f>VREDNOTENJE!DU2</f>
        <v>0</v>
      </c>
      <c r="D111" s="186" t="str">
        <f>VREDNOTENJE!DV2</f>
        <v>PREGLED PRISPELE VLOGE IN VNOS PODATKOV</v>
      </c>
      <c r="E111" s="187">
        <f>VREDNOTENJE!DW2</f>
        <v>0</v>
      </c>
      <c r="F111" s="187">
        <f>VREDNOTENJE!DX2</f>
        <v>0</v>
      </c>
      <c r="G111" s="187">
        <f>VREDNOTENJE!DY2</f>
        <v>0</v>
      </c>
      <c r="H111" s="187">
        <f>VREDNOTENJE!ED2</f>
        <v>0</v>
      </c>
      <c r="I111" s="187">
        <f>VREDNOTENJE!EE2</f>
        <v>0</v>
      </c>
      <c r="J111" s="187">
        <f>VREDNOTENJE!EF2</f>
        <v>0</v>
      </c>
      <c r="K111" s="188">
        <f>VREDNOTENJE!EG2</f>
        <v>0</v>
      </c>
      <c r="L111" s="2">
        <f>VREDNOTENJE!EH2</f>
        <v>0</v>
      </c>
      <c r="M111" s="149">
        <f>VREDNOTENJE!EI2</f>
        <v>1</v>
      </c>
      <c r="N111" s="189" t="str">
        <f>VREDNOTENJE!EJ2</f>
        <v>SPLOŠNI FAKTOR KOREKCIJE PROGRAMOV</v>
      </c>
      <c r="O111" s="189">
        <f>VREDNOTENJE!EK2</f>
        <v>0</v>
      </c>
      <c r="P111" s="2"/>
      <c r="Q111" s="77">
        <f>VREDNOTENJE!EM2</f>
        <v>6</v>
      </c>
    </row>
    <row r="112" spans="2:17" ht="5.0999999999999996" customHeight="1" x14ac:dyDescent="0.2">
      <c r="B112" s="2"/>
      <c r="C112" s="44"/>
      <c r="D112" s="2"/>
      <c r="E112" s="2"/>
      <c r="F112" s="2"/>
      <c r="G112" s="2"/>
      <c r="H112" s="2"/>
      <c r="I112" s="2"/>
      <c r="J112" s="2"/>
      <c r="K112" s="2"/>
      <c r="L112" s="2">
        <f>VREDNOTENJE!EH3</f>
        <v>0</v>
      </c>
      <c r="M112" s="2"/>
      <c r="N112" s="2"/>
      <c r="O112" s="2"/>
      <c r="P112" s="2"/>
      <c r="Q112" s="2"/>
    </row>
    <row r="113" spans="2:17" ht="22.5" customHeight="1" x14ac:dyDescent="0.2">
      <c r="B113" s="89" t="str">
        <f>VREDNOTENJE!DR5</f>
        <v>PROGRAMI REDNE PROSTOČASNE VZGOJE OTROK IN MLADINE</v>
      </c>
      <c r="C113" s="79">
        <f>VREDNOTENJE!DU5</f>
        <v>0</v>
      </c>
      <c r="D113" s="80" t="str">
        <f>VREDNOTENJE!DV5</f>
        <v>programi ŠTEVILO</v>
      </c>
      <c r="E113" s="78" t="str">
        <f>VREDNOTENJE!DW5</f>
        <v>udeleženci ŠTEVILO</v>
      </c>
      <c r="F113" s="78" t="str">
        <f>VREDNOTENJE!DX5</f>
        <v>koeficient: SKUPINA</v>
      </c>
      <c r="G113" s="81">
        <f>VREDNOTENJE!DY5</f>
        <v>0</v>
      </c>
      <c r="H113" s="82" t="str">
        <f>VREDNOTENJE!ED5</f>
        <v>TOČKE: OBJEKT</v>
      </c>
      <c r="I113" s="82" t="str">
        <f>VREDNOTENJE!EE5</f>
        <v>TOČKE: KADER</v>
      </c>
      <c r="J113" s="82" t="str">
        <f>VREDNOTENJE!EF5</f>
        <v>TOČKE: MS</v>
      </c>
      <c r="K113" s="83" t="str">
        <f>VREDNOTENJE!EG5</f>
        <v xml:space="preserve">TOČKE  SKUPAJ    </v>
      </c>
      <c r="L113" s="2">
        <f>VREDNOTENJE!EH5</f>
        <v>0</v>
      </c>
      <c r="M113" s="84" t="str">
        <f>VREDNOTENJE!EI5</f>
        <v>VREDNOST TOČKE</v>
      </c>
      <c r="N113" s="82" t="str">
        <f>VREDNOTENJE!EJ5</f>
        <v>SREDSTVA: OBJEKT</v>
      </c>
      <c r="O113" s="82" t="str">
        <f>VREDNOTENJE!EK5</f>
        <v>SREDSTVA: KADER</v>
      </c>
      <c r="P113" s="82" t="str">
        <f>VREDNOTENJE!EL5</f>
        <v>SREDSTVA: MS</v>
      </c>
      <c r="Q113" s="83" t="str">
        <f>VREDNOTENJE!EM5</f>
        <v>SREDSTVA SKUPAJ</v>
      </c>
    </row>
    <row r="114" spans="2:17" x14ac:dyDescent="0.2">
      <c r="B114" s="90" t="str">
        <f>VREDNOTENJE!DR6</f>
        <v>PREDŠOLSKI (do 6 let)</v>
      </c>
      <c r="C114" s="44">
        <f>VREDNOTENJE!DU6</f>
        <v>0</v>
      </c>
      <c r="D114" s="151">
        <f>VREDNOTENJE!DV6</f>
        <v>1</v>
      </c>
      <c r="E114" s="152">
        <f>VREDNOTENJE!DW6</f>
        <v>10</v>
      </c>
      <c r="F114" s="153">
        <f>VREDNOTENJE!DX6</f>
        <v>1</v>
      </c>
      <c r="G114" s="154">
        <f>VREDNOTENJE!DY6</f>
        <v>0</v>
      </c>
      <c r="H114" s="50">
        <f>VREDNOTENJE!ED6</f>
        <v>22.5</v>
      </c>
      <c r="I114" s="50">
        <f>VREDNOTENJE!EE6</f>
        <v>45</v>
      </c>
      <c r="J114" s="50">
        <f>VREDNOTENJE!EF6</f>
        <v>0</v>
      </c>
      <c r="K114" s="51">
        <f>VREDNOTENJE!EG6</f>
        <v>67.5</v>
      </c>
      <c r="L114" s="2">
        <f>VREDNOTENJE!EH6</f>
        <v>0</v>
      </c>
      <c r="M114" s="52">
        <f>VREDNOTENJE!EI6</f>
        <v>5.3076275663011145</v>
      </c>
      <c r="N114" s="87">
        <f>VREDNOTENJE!EJ6</f>
        <v>119.42162024177507</v>
      </c>
      <c r="O114" s="87">
        <f>VREDNOTENJE!EK6</f>
        <v>238.84324048355015</v>
      </c>
      <c r="P114" s="87">
        <f>VREDNOTENJE!EL6</f>
        <v>0</v>
      </c>
      <c r="Q114" s="88">
        <f>VREDNOTENJE!EM6</f>
        <v>358.26486072532521</v>
      </c>
    </row>
    <row r="115" spans="2:17" x14ac:dyDescent="0.2">
      <c r="B115" s="90" t="str">
        <f>VREDNOTENJE!DR7</f>
        <v>ŠOLOOBVEZNI (do 15 let)</v>
      </c>
      <c r="C115" s="44">
        <f>VREDNOTENJE!DU7</f>
        <v>0</v>
      </c>
      <c r="D115" s="151">
        <f>VREDNOTENJE!DV7</f>
        <v>1</v>
      </c>
      <c r="E115" s="152">
        <f>VREDNOTENJE!DW7</f>
        <v>22</v>
      </c>
      <c r="F115" s="153">
        <f>VREDNOTENJE!DX7</f>
        <v>1</v>
      </c>
      <c r="G115" s="154">
        <f>VREDNOTENJE!DY7</f>
        <v>0</v>
      </c>
      <c r="H115" s="50">
        <f>VREDNOTENJE!ED7</f>
        <v>30</v>
      </c>
      <c r="I115" s="50">
        <f>VREDNOTENJE!EE7</f>
        <v>60</v>
      </c>
      <c r="J115" s="50">
        <f>VREDNOTENJE!EF7</f>
        <v>0</v>
      </c>
      <c r="K115" s="51">
        <f>VREDNOTENJE!EG7</f>
        <v>90</v>
      </c>
      <c r="L115" s="2">
        <f>VREDNOTENJE!EH7</f>
        <v>0</v>
      </c>
      <c r="M115" s="52">
        <f>VREDNOTENJE!EI7</f>
        <v>5.3076275663011145</v>
      </c>
      <c r="N115" s="87">
        <f>VREDNOTENJE!EJ7</f>
        <v>159.22882698903345</v>
      </c>
      <c r="O115" s="87">
        <f>VREDNOTENJE!EK7</f>
        <v>318.4576539780669</v>
      </c>
      <c r="P115" s="87">
        <f>VREDNOTENJE!EL7</f>
        <v>0</v>
      </c>
      <c r="Q115" s="88">
        <f>VREDNOTENJE!EM7</f>
        <v>477.68648096710035</v>
      </c>
    </row>
    <row r="116" spans="2:17" x14ac:dyDescent="0.2">
      <c r="B116" s="90" t="str">
        <f>VREDNOTENJE!DR8</f>
        <v>MLADINA (do 19 let)</v>
      </c>
      <c r="C116" s="44">
        <f>VREDNOTENJE!DU8</f>
        <v>0</v>
      </c>
      <c r="D116" s="151">
        <f>VREDNOTENJE!DV8</f>
        <v>1</v>
      </c>
      <c r="E116" s="152">
        <f>VREDNOTENJE!DW8</f>
        <v>20</v>
      </c>
      <c r="F116" s="153">
        <f>VREDNOTENJE!DX8</f>
        <v>1</v>
      </c>
      <c r="G116" s="154">
        <f>VREDNOTENJE!DY8</f>
        <v>0</v>
      </c>
      <c r="H116" s="50">
        <f>VREDNOTENJE!ED8</f>
        <v>30</v>
      </c>
      <c r="I116" s="50">
        <f>VREDNOTENJE!EE8</f>
        <v>60</v>
      </c>
      <c r="J116" s="50">
        <f>VREDNOTENJE!EF8</f>
        <v>0</v>
      </c>
      <c r="K116" s="51">
        <f>VREDNOTENJE!EG8</f>
        <v>90</v>
      </c>
      <c r="L116" s="2">
        <f>VREDNOTENJE!EH8</f>
        <v>0</v>
      </c>
      <c r="M116" s="52">
        <f>VREDNOTENJE!EI8</f>
        <v>5.3076275663011145</v>
      </c>
      <c r="N116" s="87">
        <f>VREDNOTENJE!EJ8</f>
        <v>159.22882698903345</v>
      </c>
      <c r="O116" s="87">
        <f>VREDNOTENJE!EK8</f>
        <v>318.4576539780669</v>
      </c>
      <c r="P116" s="87">
        <f>VREDNOTENJE!EL8</f>
        <v>0</v>
      </c>
      <c r="Q116" s="88">
        <f>VREDNOTENJE!EM8</f>
        <v>477.68648096710035</v>
      </c>
    </row>
    <row r="117" spans="2:17" ht="5.0999999999999996" customHeight="1" x14ac:dyDescent="0.2">
      <c r="B117" s="91"/>
      <c r="C117" s="44"/>
      <c r="D117" s="43"/>
      <c r="E117" s="2"/>
      <c r="F117" s="2"/>
      <c r="G117" s="44"/>
      <c r="H117" s="2"/>
      <c r="I117" s="2"/>
      <c r="J117" s="2"/>
      <c r="K117" s="2"/>
      <c r="L117" s="2"/>
      <c r="M117" s="54"/>
      <c r="N117" s="2"/>
      <c r="O117" s="2"/>
      <c r="P117" s="2"/>
      <c r="Q117" s="2"/>
    </row>
    <row r="118" spans="2:17" ht="22.5" x14ac:dyDescent="0.2">
      <c r="B118" s="89" t="str">
        <f>VREDNOTENJE!DR28</f>
        <v>PROGRAMI REKREACIJE ODRASLIH</v>
      </c>
      <c r="C118" s="79">
        <f>VREDNOTENJE!DU28</f>
        <v>0</v>
      </c>
      <c r="D118" s="80" t="str">
        <f>VREDNOTENJE!DV28</f>
        <v>programi ŠTEVILO</v>
      </c>
      <c r="E118" s="78" t="str">
        <f>VREDNOTENJE!DW28</f>
        <v>udeleženci ŠTEVILO</v>
      </c>
      <c r="F118" s="78" t="str">
        <f>VREDNOTENJE!DX28</f>
        <v>koeficient: SKUPINA</v>
      </c>
      <c r="G118" s="81">
        <f>VREDNOTENJE!DY28</f>
        <v>0</v>
      </c>
      <c r="H118" s="82" t="str">
        <f>VREDNOTENJE!ED28</f>
        <v>TOČKE: OBJEKT</v>
      </c>
      <c r="I118" s="82" t="str">
        <f>VREDNOTENJE!EE28</f>
        <v>TOČKE: KADER</v>
      </c>
      <c r="J118" s="82" t="str">
        <f>VREDNOTENJE!EF28</f>
        <v>TOČKE: MS</v>
      </c>
      <c r="K118" s="83" t="str">
        <f>VREDNOTENJE!EG28</f>
        <v xml:space="preserve">TOČKE  SKUPAJ    </v>
      </c>
      <c r="L118" s="2">
        <f>VREDNOTENJE!EH28</f>
        <v>0</v>
      </c>
      <c r="M118" s="84" t="str">
        <f>VREDNOTENJE!EI28</f>
        <v>VREDNOST TOČKE</v>
      </c>
      <c r="N118" s="82" t="str">
        <f>VREDNOTENJE!EJ28</f>
        <v>SREDSTVA: OBJEKT</v>
      </c>
      <c r="O118" s="82" t="str">
        <f>VREDNOTENJE!EK28</f>
        <v>SREDSTVA: KADER</v>
      </c>
      <c r="P118" s="82" t="str">
        <f>VREDNOTENJE!EL28</f>
        <v>SREDSTVA: MS</v>
      </c>
      <c r="Q118" s="83" t="str">
        <f>VREDNOTENJE!EM28</f>
        <v>SREDSTVA SKUPAJ</v>
      </c>
    </row>
    <row r="119" spans="2:17" x14ac:dyDescent="0.2">
      <c r="B119" s="90" t="str">
        <f>VREDNOTENJE!DR29</f>
        <v>REKREACIJA ODRASLI</v>
      </c>
      <c r="C119" s="155">
        <f>VREDNOTENJE!DU29</f>
        <v>0</v>
      </c>
      <c r="D119" s="151">
        <f>VREDNOTENJE!DV29</f>
        <v>1</v>
      </c>
      <c r="E119" s="152">
        <f>VREDNOTENJE!DW29</f>
        <v>20</v>
      </c>
      <c r="F119" s="153">
        <f>VREDNOTENJE!DX29</f>
        <v>1</v>
      </c>
      <c r="G119" s="154">
        <f>VREDNOTENJE!DY29</f>
        <v>0</v>
      </c>
      <c r="H119" s="50">
        <f>VREDNOTENJE!ED29</f>
        <v>30</v>
      </c>
      <c r="I119" s="50">
        <f>VREDNOTENJE!EE29</f>
        <v>60</v>
      </c>
      <c r="J119" s="50">
        <f>VREDNOTENJE!EF29</f>
        <v>0</v>
      </c>
      <c r="K119" s="51">
        <f>VREDNOTENJE!EG29</f>
        <v>90</v>
      </c>
      <c r="L119" s="2">
        <f>VREDNOTENJE!EH29</f>
        <v>0</v>
      </c>
      <c r="M119" s="52">
        <f>VREDNOTENJE!EI29</f>
        <v>5.3076275663011145</v>
      </c>
      <c r="N119" s="87">
        <f>VREDNOTENJE!EJ29</f>
        <v>159.22882698903345</v>
      </c>
      <c r="O119" s="87">
        <f>VREDNOTENJE!EK29</f>
        <v>318.4576539780669</v>
      </c>
      <c r="P119" s="87">
        <f>VREDNOTENJE!EL29</f>
        <v>0</v>
      </c>
      <c r="Q119" s="88">
        <f>VREDNOTENJE!EM29</f>
        <v>477.68648096710035</v>
      </c>
    </row>
    <row r="120" spans="2:17" ht="5.0999999999999996" customHeight="1" x14ac:dyDescent="0.2">
      <c r="B120" s="91"/>
      <c r="C120" s="44"/>
      <c r="D120" s="43"/>
      <c r="E120" s="2"/>
      <c r="F120" s="2"/>
      <c r="G120" s="44"/>
      <c r="H120" s="2"/>
      <c r="I120" s="2"/>
      <c r="J120" s="2"/>
      <c r="K120" s="2"/>
      <c r="L120" s="2"/>
      <c r="M120" s="54"/>
      <c r="N120" s="2"/>
      <c r="O120" s="2"/>
      <c r="P120" s="2"/>
      <c r="Q120" s="2"/>
    </row>
    <row r="121" spans="2:17" ht="22.5" x14ac:dyDescent="0.2">
      <c r="B121" s="89" t="str">
        <f>VREDNOTENJE!DR31</f>
        <v>PROGRAMI ŠPORTA STAREJŠIH</v>
      </c>
      <c r="C121" s="79">
        <f>VREDNOTENJE!DU31</f>
        <v>0</v>
      </c>
      <c r="D121" s="80" t="str">
        <f>VREDNOTENJE!DV31</f>
        <v>programi ŠTEVILO</v>
      </c>
      <c r="E121" s="78" t="str">
        <f>VREDNOTENJE!DW31</f>
        <v>udeleženci ŠTEVILO</v>
      </c>
      <c r="F121" s="78" t="str">
        <f>VREDNOTENJE!DX31</f>
        <v>koeficient: SKUPINA</v>
      </c>
      <c r="G121" s="81">
        <f>VREDNOTENJE!DY31</f>
        <v>0</v>
      </c>
      <c r="H121" s="82" t="str">
        <f>VREDNOTENJE!ED31</f>
        <v>TOČKE: OBJEKT</v>
      </c>
      <c r="I121" s="82" t="str">
        <f>VREDNOTENJE!EE31</f>
        <v>TOČKE: KADER</v>
      </c>
      <c r="J121" s="82" t="str">
        <f>VREDNOTENJE!EF31</f>
        <v>TOČKE: MS</v>
      </c>
      <c r="K121" s="83" t="str">
        <f>VREDNOTENJE!EG31</f>
        <v xml:space="preserve">TOČKE  SKUPAJ    </v>
      </c>
      <c r="L121" s="2">
        <f>VREDNOTENJE!EH31</f>
        <v>0</v>
      </c>
      <c r="M121" s="84" t="str">
        <f>VREDNOTENJE!EI31</f>
        <v>VREDNOST TOČKE</v>
      </c>
      <c r="N121" s="82" t="str">
        <f>VREDNOTENJE!EJ31</f>
        <v>SREDSTVA: OBJEKT</v>
      </c>
      <c r="O121" s="82" t="str">
        <f>VREDNOTENJE!EK31</f>
        <v>SREDSTVA: KADER</v>
      </c>
      <c r="P121" s="82" t="str">
        <f>VREDNOTENJE!EL31</f>
        <v>SREDSTVA: MS</v>
      </c>
      <c r="Q121" s="83" t="str">
        <f>VREDNOTENJE!EM31</f>
        <v>SREDSTVA SKUPAJ</v>
      </c>
    </row>
    <row r="122" spans="2:17" x14ac:dyDescent="0.2">
      <c r="B122" s="90" t="str">
        <f>VREDNOTENJE!DR32</f>
        <v>REKREACIJA ODRASLI 65+</v>
      </c>
      <c r="C122" s="155">
        <f>VREDNOTENJE!DU32</f>
        <v>0</v>
      </c>
      <c r="D122" s="151">
        <f>VREDNOTENJE!DV32</f>
        <v>1</v>
      </c>
      <c r="E122" s="152">
        <f>VREDNOTENJE!DW32</f>
        <v>15</v>
      </c>
      <c r="F122" s="153">
        <f>VREDNOTENJE!DX32</f>
        <v>1</v>
      </c>
      <c r="G122" s="154">
        <f>VREDNOTENJE!DY32</f>
        <v>0</v>
      </c>
      <c r="H122" s="50">
        <f>VREDNOTENJE!ED32</f>
        <v>30</v>
      </c>
      <c r="I122" s="50">
        <f>VREDNOTENJE!EE32</f>
        <v>60</v>
      </c>
      <c r="J122" s="50">
        <f>VREDNOTENJE!EF32</f>
        <v>0</v>
      </c>
      <c r="K122" s="51">
        <f>VREDNOTENJE!EG32</f>
        <v>90</v>
      </c>
      <c r="L122" s="2">
        <f>VREDNOTENJE!EH32</f>
        <v>0</v>
      </c>
      <c r="M122" s="52">
        <f>VREDNOTENJE!EI32</f>
        <v>5.3076275663011145</v>
      </c>
      <c r="N122" s="87">
        <f>VREDNOTENJE!EJ32</f>
        <v>159.22882698903345</v>
      </c>
      <c r="O122" s="87">
        <f>VREDNOTENJE!EK32</f>
        <v>318.4576539780669</v>
      </c>
      <c r="P122" s="87">
        <f>VREDNOTENJE!EL32</f>
        <v>0</v>
      </c>
      <c r="Q122" s="88">
        <f>VREDNOTENJE!EM32</f>
        <v>477.68648096710035</v>
      </c>
    </row>
    <row r="123" spans="2:17" ht="5.0999999999999996" customHeight="1" x14ac:dyDescent="0.2">
      <c r="B123" s="2"/>
      <c r="C123" s="44"/>
      <c r="D123" s="2"/>
      <c r="E123" s="2"/>
      <c r="F123" s="2"/>
      <c r="G123" s="44"/>
      <c r="H123" s="2"/>
      <c r="I123" s="2"/>
      <c r="J123" s="2"/>
      <c r="K123" s="2"/>
      <c r="L123" s="2"/>
      <c r="M123" s="54"/>
      <c r="N123" s="2"/>
      <c r="O123" s="2"/>
      <c r="P123" s="2"/>
      <c r="Q123" s="2"/>
    </row>
    <row r="124" spans="2:17" ht="22.5" customHeight="1" x14ac:dyDescent="0.2">
      <c r="B124" s="98" t="str">
        <f>VREDNOTENJE!DR40</f>
        <v>DELOVANJE DRUŠTEV IN ZVEZ</v>
      </c>
      <c r="C124" s="44">
        <f>VREDNOTENJE!DU40</f>
        <v>0</v>
      </c>
      <c r="D124" s="97" t="str">
        <f>VREDNOTENJE!DV40</f>
        <v>projekti ŠTEVILO</v>
      </c>
      <c r="E124" s="96" t="str">
        <f>VREDNOTENJE!DW40</f>
        <v>udeleženci ŠTEVILO</v>
      </c>
      <c r="F124" s="96" t="str">
        <f>VREDNOTENJE!DX40</f>
        <v>koeficient: PROJEKT</v>
      </c>
      <c r="G124" s="81">
        <f>VREDNOTENJE!DY40</f>
        <v>0</v>
      </c>
      <c r="H124" s="82" t="str">
        <f>VREDNOTENJE!ED40</f>
        <v>TOČKE: projekt 1</v>
      </c>
      <c r="I124" s="82" t="str">
        <f>VREDNOTENJE!EE40</f>
        <v>TOČKE: projekt 2</v>
      </c>
      <c r="J124" s="82" t="str">
        <f>VREDNOTENJE!EF40</f>
        <v>TOČKE:  DEDR</v>
      </c>
      <c r="K124" s="83" t="str">
        <f>VREDNOTENJE!EG40</f>
        <v xml:space="preserve">TOČKE  SKUPAJ    </v>
      </c>
      <c r="L124" s="2">
        <f>VREDNOTENJE!EH40</f>
        <v>0</v>
      </c>
      <c r="M124" s="84" t="str">
        <f>VREDNOTENJE!EI40</f>
        <v>VREDNOST TOČKE</v>
      </c>
      <c r="N124" s="82" t="str">
        <f>VREDNOTENJE!EJ40</f>
        <v>SREDSTVA: OBJEKT</v>
      </c>
      <c r="O124" s="82" t="str">
        <f>VREDNOTENJE!EK40</f>
        <v>SREDSTVA: KADER</v>
      </c>
      <c r="P124" s="82" t="str">
        <f>VREDNOTENJE!EL40</f>
        <v>SREDSTVA: MS</v>
      </c>
      <c r="Q124" s="83" t="str">
        <f>VREDNOTENJE!EM40</f>
        <v>SREDSTVA SKUPAJ</v>
      </c>
    </row>
    <row r="125" spans="2:17" x14ac:dyDescent="0.2">
      <c r="B125" s="93" t="str">
        <f>VREDNOTENJE!DR41</f>
        <v>kriterij: število članov (s plačano članarilo)</v>
      </c>
      <c r="C125" s="61">
        <f>VREDNOTENJE!DU41</f>
        <v>0</v>
      </c>
      <c r="D125" s="151">
        <f>VREDNOTENJE!DV41</f>
        <v>1</v>
      </c>
      <c r="E125" s="151">
        <f>VREDNOTENJE!DW41</f>
        <v>120</v>
      </c>
      <c r="F125" s="159">
        <f>VREDNOTENJE!DX41</f>
        <v>1</v>
      </c>
      <c r="G125" s="160">
        <f>VREDNOTENJE!DY41</f>
        <v>0</v>
      </c>
      <c r="H125" s="85">
        <f>VREDNOTENJE!ED41</f>
        <v>0</v>
      </c>
      <c r="I125" s="85">
        <f>VREDNOTENJE!EE41</f>
        <v>0</v>
      </c>
      <c r="J125" s="50">
        <f>VREDNOTENJE!EF41</f>
        <v>60</v>
      </c>
      <c r="K125" s="51">
        <f>VREDNOTENJE!EG41</f>
        <v>60</v>
      </c>
      <c r="L125" s="2">
        <f>VREDNOTENJE!EH41</f>
        <v>0</v>
      </c>
      <c r="M125" s="65">
        <f>VREDNOTENJE!EI41</f>
        <v>5.3076275663011145</v>
      </c>
      <c r="N125" s="87">
        <f>VREDNOTENJE!EJ41</f>
        <v>0</v>
      </c>
      <c r="O125" s="86">
        <f>VREDNOTENJE!EK41</f>
        <v>0</v>
      </c>
      <c r="P125" s="86">
        <f>VREDNOTENJE!EL41</f>
        <v>318.4576539780669</v>
      </c>
      <c r="Q125" s="88">
        <f>VREDNOTENJE!EM41</f>
        <v>318.4576539780669</v>
      </c>
    </row>
    <row r="126" spans="2:17" x14ac:dyDescent="0.2">
      <c r="B126" s="93" t="str">
        <f>VREDNOTENJE!DR43</f>
        <v>kriterij: leta neprekinjenega delovanja</v>
      </c>
      <c r="C126" s="61">
        <f>VREDNOTENJE!DU43</f>
        <v>0</v>
      </c>
      <c r="D126" s="151">
        <f>VREDNOTENJE!DV43</f>
        <v>1</v>
      </c>
      <c r="E126" s="151">
        <f>VREDNOTENJE!DW43</f>
        <v>35</v>
      </c>
      <c r="F126" s="159">
        <f>VREDNOTENJE!DX43</f>
        <v>1</v>
      </c>
      <c r="G126" s="160">
        <f>VREDNOTENJE!DY43</f>
        <v>0</v>
      </c>
      <c r="H126" s="85">
        <f>VREDNOTENJE!ED43</f>
        <v>0</v>
      </c>
      <c r="I126" s="85">
        <f>VREDNOTENJE!EE43</f>
        <v>0</v>
      </c>
      <c r="J126" s="50">
        <f>VREDNOTENJE!EF43</f>
        <v>87.5</v>
      </c>
      <c r="K126" s="51">
        <f>VREDNOTENJE!EG43</f>
        <v>87.5</v>
      </c>
      <c r="L126" s="2">
        <f>VREDNOTENJE!EH43</f>
        <v>0</v>
      </c>
      <c r="M126" s="65">
        <f>VREDNOTENJE!EI43</f>
        <v>5.3076275663011145</v>
      </c>
      <c r="N126" s="86">
        <f>VREDNOTENJE!EJ43</f>
        <v>0</v>
      </c>
      <c r="O126" s="86">
        <f>VREDNOTENJE!EK43</f>
        <v>0</v>
      </c>
      <c r="P126" s="87">
        <f>VREDNOTENJE!EL43</f>
        <v>464.41741205134753</v>
      </c>
      <c r="Q126" s="88">
        <f>VREDNOTENJE!EM43</f>
        <v>464.41741205134753</v>
      </c>
    </row>
    <row r="127" spans="2:17" ht="5.0999999999999996" customHeight="1" x14ac:dyDescent="0.2">
      <c r="B127" s="74"/>
      <c r="C127" s="61"/>
      <c r="D127" s="43"/>
      <c r="E127" s="58"/>
      <c r="F127" s="58"/>
      <c r="G127" s="61"/>
      <c r="H127" s="2"/>
      <c r="I127" s="2"/>
      <c r="J127" s="2"/>
      <c r="K127" s="2"/>
      <c r="L127" s="2"/>
      <c r="M127" s="63"/>
      <c r="N127" s="2"/>
      <c r="O127" s="2"/>
      <c r="P127" s="2"/>
      <c r="Q127" s="64"/>
    </row>
    <row r="128" spans="2:17" ht="22.5" customHeight="1" x14ac:dyDescent="0.2">
      <c r="B128" s="98" t="str">
        <f>VREDNOTENJE!DR47</f>
        <v>ŠPORTNE PRIREDITVE IN PROMOCIJA</v>
      </c>
      <c r="C128" s="99">
        <f>VREDNOTENJE!DU47</f>
        <v>0</v>
      </c>
      <c r="D128" s="97" t="str">
        <f>VREDNOTENJE!DV47</f>
        <v>prireditve ŠTEVILO</v>
      </c>
      <c r="E128" s="96" t="str">
        <f>VREDNOTENJE!DW47</f>
        <v>udeleženci ŠTEVILO</v>
      </c>
      <c r="F128" s="96" t="str">
        <f>VREDNOTENJE!DX47</f>
        <v>koeficient: prireditve</v>
      </c>
      <c r="G128" s="81">
        <f>VREDNOTENJE!DY47</f>
        <v>0</v>
      </c>
      <c r="H128" s="82" t="str">
        <f>VREDNOTENJE!ED47</f>
        <v>prireditve: LOKALNO</v>
      </c>
      <c r="I128" s="82" t="str">
        <f>VREDNOTENJE!EE47</f>
        <v>prireditve: DRŽAVNO</v>
      </c>
      <c r="J128" s="82" t="str">
        <f>VREDNOTENJE!EF47</f>
        <v>prireditve: promocija</v>
      </c>
      <c r="K128" s="83" t="str">
        <f>VREDNOTENJE!EG47</f>
        <v xml:space="preserve">TOČKE  SKUPAJ    </v>
      </c>
      <c r="L128" s="2">
        <f>VREDNOTENJE!EH47</f>
        <v>0</v>
      </c>
      <c r="M128" s="84" t="str">
        <f>VREDNOTENJE!EI47</f>
        <v>VREDNOST TOČKE</v>
      </c>
      <c r="N128" s="82" t="str">
        <f>VREDNOTENJE!EJ47</f>
        <v>SREDSTVA: OBJEKT</v>
      </c>
      <c r="O128" s="82" t="str">
        <f>VREDNOTENJE!EK47</f>
        <v>SREDSTVA: KADER</v>
      </c>
      <c r="P128" s="82" t="str">
        <f>VREDNOTENJE!EL47</f>
        <v>SREDSTVA: MS</v>
      </c>
      <c r="Q128" s="83" t="str">
        <f>VREDNOTENJE!EM47</f>
        <v>SREDSTVA SKUPAJ</v>
      </c>
    </row>
    <row r="129" spans="2:17" x14ac:dyDescent="0.2">
      <c r="B129" s="100" t="str">
        <f>VREDNOTENJE!DR48</f>
        <v>LOKALNA PRIREDITEV 1</v>
      </c>
      <c r="C129" s="57">
        <f>VREDNOTENJE!DU48</f>
        <v>0</v>
      </c>
      <c r="D129" s="151">
        <f>VREDNOTENJE!DV48</f>
        <v>1</v>
      </c>
      <c r="E129" s="152">
        <f>VREDNOTENJE!DW48</f>
        <v>80</v>
      </c>
      <c r="F129" s="159">
        <f>VREDNOTENJE!DX48</f>
        <v>1</v>
      </c>
      <c r="G129" s="160">
        <f>VREDNOTENJE!DY48</f>
        <v>0</v>
      </c>
      <c r="H129" s="50">
        <f>VREDNOTENJE!ED48</f>
        <v>40</v>
      </c>
      <c r="I129" s="85">
        <f>VREDNOTENJE!EE48</f>
        <v>0</v>
      </c>
      <c r="J129" s="85">
        <f>VREDNOTENJE!EF48</f>
        <v>0</v>
      </c>
      <c r="K129" s="51">
        <f>VREDNOTENJE!EG48</f>
        <v>40</v>
      </c>
      <c r="L129" s="2">
        <f>VREDNOTENJE!EH48</f>
        <v>0</v>
      </c>
      <c r="M129" s="65">
        <f>VREDNOTENJE!EI48</f>
        <v>5.3076275663011145</v>
      </c>
      <c r="N129" s="87">
        <f>VREDNOTENJE!EJ48</f>
        <v>0</v>
      </c>
      <c r="O129" s="86">
        <f>VREDNOTENJE!EK48</f>
        <v>0</v>
      </c>
      <c r="P129" s="86">
        <f>VREDNOTENJE!EL48</f>
        <v>212.30510265204458</v>
      </c>
      <c r="Q129" s="88">
        <f>VREDNOTENJE!EM48</f>
        <v>212.30510265204458</v>
      </c>
    </row>
    <row r="130" spans="2:17" x14ac:dyDescent="0.2">
      <c r="B130" s="100" t="str">
        <f>VREDNOTENJE!DR49</f>
        <v>LOKALNA PRIREDITEV 2:</v>
      </c>
      <c r="C130" s="57">
        <f>VREDNOTENJE!DU49</f>
        <v>0</v>
      </c>
      <c r="D130" s="151">
        <f>VREDNOTENJE!DV49</f>
        <v>1</v>
      </c>
      <c r="E130" s="152">
        <f>VREDNOTENJE!DW49</f>
        <v>102</v>
      </c>
      <c r="F130" s="159">
        <f>VREDNOTENJE!DX49</f>
        <v>1</v>
      </c>
      <c r="G130" s="160">
        <f>VREDNOTENJE!DY49</f>
        <v>0</v>
      </c>
      <c r="H130" s="50">
        <f>VREDNOTENJE!ED49</f>
        <v>60</v>
      </c>
      <c r="I130" s="85">
        <f>VREDNOTENJE!EE49</f>
        <v>0</v>
      </c>
      <c r="J130" s="85">
        <f>VREDNOTENJE!EF49</f>
        <v>0</v>
      </c>
      <c r="K130" s="51">
        <f>VREDNOTENJE!EG49</f>
        <v>60</v>
      </c>
      <c r="L130" s="2">
        <f>VREDNOTENJE!EH49</f>
        <v>0</v>
      </c>
      <c r="M130" s="65">
        <f>VREDNOTENJE!EI49</f>
        <v>5.3076275663011145</v>
      </c>
      <c r="N130" s="87">
        <f>VREDNOTENJE!EJ49</f>
        <v>0</v>
      </c>
      <c r="O130" s="86">
        <f>VREDNOTENJE!EK49</f>
        <v>0</v>
      </c>
      <c r="P130" s="86">
        <f>VREDNOTENJE!EL49</f>
        <v>318.4576539780669</v>
      </c>
      <c r="Q130" s="88">
        <f>VREDNOTENJE!EM49</f>
        <v>318.4576539780669</v>
      </c>
    </row>
    <row r="131" spans="2:17" ht="5.0999999999999996" customHeight="1" x14ac:dyDescent="0.2">
      <c r="B131" s="2"/>
      <c r="C131" s="44"/>
      <c r="D131" s="2"/>
      <c r="E131" s="2"/>
      <c r="F131" s="2"/>
      <c r="G131" s="2"/>
      <c r="H131" s="2"/>
      <c r="I131" s="2"/>
      <c r="J131" s="2"/>
      <c r="K131" s="2"/>
      <c r="L131" s="2">
        <f>VREDNOTENJE!EH50</f>
        <v>0</v>
      </c>
      <c r="M131" s="54"/>
      <c r="N131" s="2"/>
      <c r="O131" s="2"/>
      <c r="P131" s="2"/>
      <c r="Q131" s="2"/>
    </row>
    <row r="132" spans="2:17" ht="18" customHeight="1" x14ac:dyDescent="0.2">
      <c r="B132" s="72" t="str">
        <f>VREDNOTENJE!DR51</f>
        <v>SKUPAJ RAZPISANA PODROČJA ŠPORTA :</v>
      </c>
      <c r="C132" s="44">
        <f>VREDNOTENJE!DU51</f>
        <v>0</v>
      </c>
      <c r="D132" s="69">
        <f>VREDNOTENJE!DV51</f>
        <v>9</v>
      </c>
      <c r="E132" s="73">
        <f>VREDNOTENJE!DW51</f>
        <v>424</v>
      </c>
      <c r="F132" s="76">
        <f>VREDNOTENJE!DX51</f>
        <v>0</v>
      </c>
      <c r="G132" s="74">
        <f>VREDNOTENJE!DY51</f>
        <v>0</v>
      </c>
      <c r="H132" s="75">
        <f>VREDNOTENJE!ED51</f>
        <v>242.5</v>
      </c>
      <c r="I132" s="75">
        <f>VREDNOTENJE!EE51</f>
        <v>285</v>
      </c>
      <c r="J132" s="75">
        <f>VREDNOTENJE!EF51</f>
        <v>147.5</v>
      </c>
      <c r="K132" s="69">
        <f>VREDNOTENJE!EG51</f>
        <v>675</v>
      </c>
      <c r="L132" s="2">
        <f>VREDNOTENJE!EH51</f>
        <v>0</v>
      </c>
      <c r="M132" s="70">
        <f>VREDNOTENJE!EI51</f>
        <v>5.3076275663011145</v>
      </c>
      <c r="N132" s="101">
        <f>VREDNOTENJE!EJ51</f>
        <v>756.33692819790895</v>
      </c>
      <c r="O132" s="101">
        <f>VREDNOTENJE!EK51</f>
        <v>1512.6738563958179</v>
      </c>
      <c r="P132" s="101">
        <f>VREDNOTENJE!EL51</f>
        <v>1313.6378226595259</v>
      </c>
      <c r="Q132" s="102">
        <f>VREDNOTENJE!EM51</f>
        <v>3582.6486072532525</v>
      </c>
    </row>
    <row r="134" spans="2:17" ht="18.75" x14ac:dyDescent="0.2">
      <c r="B134" s="148" t="str">
        <f>VREDNOTENJE!EP2</f>
        <v>ŽENSKI ODBOJKARSKI KLUB</v>
      </c>
      <c r="C134" s="45">
        <f>VREDNOTENJE!ES2</f>
        <v>0</v>
      </c>
      <c r="D134" s="186" t="str">
        <f>VREDNOTENJE!ET2</f>
        <v>PREGLED PRISPELE VLOGE IN VNOS PODATKOV</v>
      </c>
      <c r="E134" s="187">
        <f>VREDNOTENJE!EU2</f>
        <v>0</v>
      </c>
      <c r="F134" s="187">
        <f>VREDNOTENJE!EV2</f>
        <v>0</v>
      </c>
      <c r="G134" s="187">
        <f>VREDNOTENJE!EW2</f>
        <v>0</v>
      </c>
      <c r="H134" s="187">
        <f>VREDNOTENJE!FB2</f>
        <v>0</v>
      </c>
      <c r="I134" s="187">
        <f>VREDNOTENJE!FC2</f>
        <v>0</v>
      </c>
      <c r="J134" s="187">
        <f>VREDNOTENJE!FD2</f>
        <v>0</v>
      </c>
      <c r="K134" s="188">
        <f>VREDNOTENJE!FE2</f>
        <v>0</v>
      </c>
      <c r="L134" s="2">
        <f>VREDNOTENJE!FF2</f>
        <v>0</v>
      </c>
      <c r="M134" s="149">
        <f>VREDNOTENJE!FG2</f>
        <v>1</v>
      </c>
      <c r="N134" s="189" t="str">
        <f>VREDNOTENJE!FH2</f>
        <v>SPLOŠNI FAKTOR KOREKCIJE PROGRAMOV</v>
      </c>
      <c r="O134" s="189">
        <f>VREDNOTENJE!FI2</f>
        <v>0</v>
      </c>
      <c r="P134" s="2"/>
      <c r="Q134" s="77">
        <f>VREDNOTENJE!FK2</f>
        <v>7</v>
      </c>
    </row>
    <row r="135" spans="2:17" ht="5.0999999999999996" customHeight="1" x14ac:dyDescent="0.2">
      <c r="B135" s="2"/>
      <c r="C135" s="44"/>
      <c r="D135" s="2"/>
      <c r="E135" s="2"/>
      <c r="F135" s="2"/>
      <c r="G135" s="2"/>
      <c r="H135" s="2"/>
      <c r="I135" s="2"/>
      <c r="J135" s="2"/>
      <c r="K135" s="2"/>
      <c r="L135" s="2">
        <f>VREDNOTENJE!FF3</f>
        <v>0</v>
      </c>
      <c r="M135" s="2"/>
      <c r="N135" s="2"/>
      <c r="O135" s="2"/>
      <c r="P135" s="2"/>
      <c r="Q135" s="2"/>
    </row>
    <row r="136" spans="2:17" ht="22.5" customHeight="1" x14ac:dyDescent="0.2">
      <c r="B136" s="89" t="str">
        <f>VREDNOTENJE!EP10</f>
        <v>PROGRAMI ŠPORTA OTROK IN MLADINE USMERJENIH V KAKOVOSTNI IN VRHUNSKI ŠPORT</v>
      </c>
      <c r="C136" s="79">
        <f>VREDNOTENJE!ES10</f>
        <v>0</v>
      </c>
      <c r="D136" s="80" t="str">
        <f>VREDNOTENJE!ET10</f>
        <v>programi ŠTEVILO</v>
      </c>
      <c r="E136" s="78" t="str">
        <f>VREDNOTENJE!EU10</f>
        <v>udeleženci ŠTEVILO</v>
      </c>
      <c r="F136" s="78" t="str">
        <f>VREDNOTENJE!EV10</f>
        <v>koeficient: SKUPINA</v>
      </c>
      <c r="G136" s="81">
        <f>VREDNOTENJE!EW10</f>
        <v>0</v>
      </c>
      <c r="H136" s="82" t="str">
        <f>VREDNOTENJE!FB10</f>
        <v>TOČKE: OBJEKT</v>
      </c>
      <c r="I136" s="82" t="str">
        <f>VREDNOTENJE!FC10</f>
        <v>TOČKE: KADER</v>
      </c>
      <c r="J136" s="82" t="str">
        <f>VREDNOTENJE!FD10</f>
        <v>TOČKE: MS</v>
      </c>
      <c r="K136" s="83" t="str">
        <f>VREDNOTENJE!FE10</f>
        <v xml:space="preserve">TOČKE  SKUPAJ    </v>
      </c>
      <c r="L136" s="2">
        <f>VREDNOTENJE!FF10</f>
        <v>0</v>
      </c>
      <c r="M136" s="84" t="str">
        <f>VREDNOTENJE!FG10</f>
        <v>VREDNOST TOČKE</v>
      </c>
      <c r="N136" s="82" t="str">
        <f>VREDNOTENJE!FH10</f>
        <v>SREDSTVA: OBJEKT</v>
      </c>
      <c r="O136" s="82" t="str">
        <f>VREDNOTENJE!FI10</f>
        <v>SREDSTVA: KADER</v>
      </c>
      <c r="P136" s="82" t="str">
        <f>VREDNOTENJE!FJ10</f>
        <v>SREDSTVA: MS</v>
      </c>
      <c r="Q136" s="83" t="str">
        <f>VREDNOTENJE!FK10</f>
        <v>SREDSTVA SKUPAJ</v>
      </c>
    </row>
    <row r="137" spans="2:17" x14ac:dyDescent="0.2">
      <c r="B137" s="93" t="str">
        <f>VREDNOTENJE!EP13</f>
        <v>PRIPRAVLJALNA: SKUPINA 10/11</v>
      </c>
      <c r="C137" s="44">
        <f>VREDNOTENJE!ES13</f>
        <v>0</v>
      </c>
      <c r="D137" s="151">
        <f>VREDNOTENJE!ET13</f>
        <v>1</v>
      </c>
      <c r="E137" s="152">
        <f>VREDNOTENJE!EU13</f>
        <v>14</v>
      </c>
      <c r="F137" s="153">
        <f>VREDNOTENJE!EV13</f>
        <v>1</v>
      </c>
      <c r="G137" s="154">
        <f>VREDNOTENJE!EW13</f>
        <v>0</v>
      </c>
      <c r="H137" s="50">
        <f>VREDNOTENJE!FB13</f>
        <v>120</v>
      </c>
      <c r="I137" s="50">
        <f>VREDNOTENJE!FC13</f>
        <v>120</v>
      </c>
      <c r="J137" s="50">
        <f>VREDNOTENJE!FD13</f>
        <v>0</v>
      </c>
      <c r="K137" s="51">
        <f>VREDNOTENJE!FE13</f>
        <v>240</v>
      </c>
      <c r="L137" s="2">
        <f>VREDNOTENJE!FF13</f>
        <v>0</v>
      </c>
      <c r="M137" s="52">
        <f>VREDNOTENJE!FG13</f>
        <v>5.3076275663011145</v>
      </c>
      <c r="N137" s="87">
        <f>VREDNOTENJE!FH13</f>
        <v>636.9153079561338</v>
      </c>
      <c r="O137" s="87">
        <f>VREDNOTENJE!FI13</f>
        <v>636.9153079561338</v>
      </c>
      <c r="P137" s="87">
        <f>VREDNOTENJE!FJ13</f>
        <v>0</v>
      </c>
      <c r="Q137" s="88">
        <f>VREDNOTENJE!FK13</f>
        <v>1273.8306159122676</v>
      </c>
    </row>
    <row r="138" spans="2:17" x14ac:dyDescent="0.2">
      <c r="B138" s="93" t="str">
        <f>VREDNOTENJE!EP14</f>
        <v>PRIPRAVLJALNA: MDI/MDE (U-12/13)</v>
      </c>
      <c r="C138" s="44">
        <f>VREDNOTENJE!ES14</f>
        <v>0</v>
      </c>
      <c r="D138" s="151">
        <f>VREDNOTENJE!ET14</f>
        <v>1</v>
      </c>
      <c r="E138" s="152">
        <f>VREDNOTENJE!EU14</f>
        <v>14</v>
      </c>
      <c r="F138" s="153">
        <f>VREDNOTENJE!EV14</f>
        <v>1</v>
      </c>
      <c r="G138" s="154">
        <f>VREDNOTENJE!EW14</f>
        <v>0</v>
      </c>
      <c r="H138" s="50">
        <f>VREDNOTENJE!FB14</f>
        <v>200</v>
      </c>
      <c r="I138" s="50">
        <f>VREDNOTENJE!FC14</f>
        <v>200</v>
      </c>
      <c r="J138" s="50">
        <f>VREDNOTENJE!FD14</f>
        <v>0</v>
      </c>
      <c r="K138" s="51">
        <f>VREDNOTENJE!FE14</f>
        <v>400</v>
      </c>
      <c r="L138" s="2">
        <f>VREDNOTENJE!FF14</f>
        <v>0</v>
      </c>
      <c r="M138" s="52">
        <f>VREDNOTENJE!FG14</f>
        <v>5.3076275663011145</v>
      </c>
      <c r="N138" s="87">
        <f>VREDNOTENJE!FH14</f>
        <v>1061.5255132602229</v>
      </c>
      <c r="O138" s="87">
        <f>VREDNOTENJE!FI14</f>
        <v>1061.5255132602229</v>
      </c>
      <c r="P138" s="87">
        <f>VREDNOTENJE!FJ14</f>
        <v>0</v>
      </c>
      <c r="Q138" s="88">
        <f>VREDNOTENJE!FK14</f>
        <v>2123.0510265204457</v>
      </c>
    </row>
    <row r="139" spans="2:17" x14ac:dyDescent="0.2">
      <c r="B139" s="93" t="str">
        <f>VREDNOTENJE!EP16</f>
        <v>TEKMOVALNA: MMI/MME (U-16/17)</v>
      </c>
      <c r="C139" s="44">
        <f>VREDNOTENJE!ES16</f>
        <v>0</v>
      </c>
      <c r="D139" s="151">
        <f>VREDNOTENJE!ET16</f>
        <v>1</v>
      </c>
      <c r="E139" s="152">
        <f>VREDNOTENJE!EU16</f>
        <v>12</v>
      </c>
      <c r="F139" s="153">
        <f>VREDNOTENJE!EV16</f>
        <v>0.8571428571428571</v>
      </c>
      <c r="G139" s="154">
        <f>VREDNOTENJE!EW16</f>
        <v>0</v>
      </c>
      <c r="H139" s="50">
        <f>VREDNOTENJE!FB16</f>
        <v>274.28571428571428</v>
      </c>
      <c r="I139" s="50">
        <f>VREDNOTENJE!FC16</f>
        <v>274.28571428571428</v>
      </c>
      <c r="J139" s="50">
        <f>VREDNOTENJE!FD16</f>
        <v>0</v>
      </c>
      <c r="K139" s="51">
        <f>VREDNOTENJE!FE16</f>
        <v>548.57142857142856</v>
      </c>
      <c r="L139" s="2">
        <f>VREDNOTENJE!FF16</f>
        <v>0</v>
      </c>
      <c r="M139" s="52">
        <f>VREDNOTENJE!FG16</f>
        <v>5.3076275663011145</v>
      </c>
      <c r="N139" s="87">
        <f>VREDNOTENJE!FH16</f>
        <v>1455.8064181854486</v>
      </c>
      <c r="O139" s="87">
        <f>VREDNOTENJE!FI16</f>
        <v>1455.8064181854486</v>
      </c>
      <c r="P139" s="87">
        <f>VREDNOTENJE!FJ16</f>
        <v>0</v>
      </c>
      <c r="Q139" s="88">
        <f>VREDNOTENJE!FK16</f>
        <v>2911.6128363708972</v>
      </c>
    </row>
    <row r="140" spans="2:17" x14ac:dyDescent="0.2">
      <c r="B140" s="93" t="str">
        <f>VREDNOTENJE!EP18</f>
        <v>KATEGORIZIRANI ŠPORTNIKI (MLR)</v>
      </c>
      <c r="C140" s="44">
        <f>VREDNOTENJE!ES18</f>
        <v>0</v>
      </c>
      <c r="D140" s="151">
        <f>VREDNOTENJE!ET18</f>
        <v>1</v>
      </c>
      <c r="E140" s="152">
        <f>VREDNOTENJE!EU18</f>
        <v>12</v>
      </c>
      <c r="F140" s="158">
        <f>VREDNOTENJE!EV18</f>
        <v>0</v>
      </c>
      <c r="G140" s="154">
        <f>VREDNOTENJE!EW18</f>
        <v>0</v>
      </c>
      <c r="H140" s="50">
        <f>VREDNOTENJE!FB18</f>
        <v>0</v>
      </c>
      <c r="I140" s="50">
        <f>VREDNOTENJE!FC18</f>
        <v>0</v>
      </c>
      <c r="J140" s="50">
        <f>VREDNOTENJE!FD18</f>
        <v>960</v>
      </c>
      <c r="K140" s="51">
        <f>VREDNOTENJE!FE18</f>
        <v>960</v>
      </c>
      <c r="L140" s="2">
        <f>VREDNOTENJE!FF18</f>
        <v>0</v>
      </c>
      <c r="M140" s="52">
        <f>VREDNOTENJE!FG18</f>
        <v>5.3076275663011145</v>
      </c>
      <c r="N140" s="87">
        <f>VREDNOTENJE!FH18</f>
        <v>0</v>
      </c>
      <c r="O140" s="87">
        <f>VREDNOTENJE!FI18</f>
        <v>0</v>
      </c>
      <c r="P140" s="87">
        <f>VREDNOTENJE!FJ18</f>
        <v>5095.3224636490704</v>
      </c>
      <c r="Q140" s="88">
        <f>VREDNOTENJE!FK18</f>
        <v>5095.3224636490704</v>
      </c>
    </row>
    <row r="141" spans="2:17" ht="5.0999999999999996" customHeight="1" x14ac:dyDescent="0.2">
      <c r="B141" s="91"/>
      <c r="C141" s="44"/>
      <c r="D141" s="43"/>
      <c r="E141" s="2"/>
      <c r="F141" s="2"/>
      <c r="G141" s="44"/>
      <c r="H141" s="2"/>
      <c r="I141" s="2"/>
      <c r="J141" s="2"/>
      <c r="K141" s="2"/>
      <c r="L141" s="2"/>
      <c r="M141" s="54"/>
      <c r="N141" s="2"/>
      <c r="O141" s="2"/>
      <c r="P141" s="2"/>
      <c r="Q141" s="2"/>
    </row>
    <row r="142" spans="2:17" ht="22.5" x14ac:dyDescent="0.2">
      <c r="B142" s="89" t="str">
        <f>VREDNOTENJE!EP20</f>
        <v xml:space="preserve">PROGRAMI KAKOVOSTNEGA ŠPORTA ODRASLIH          </v>
      </c>
      <c r="C142" s="79">
        <f>VREDNOTENJE!ES20</f>
        <v>0</v>
      </c>
      <c r="D142" s="80" t="str">
        <f>VREDNOTENJE!ET20</f>
        <v>programi ŠTEVILO</v>
      </c>
      <c r="E142" s="78" t="str">
        <f>VREDNOTENJE!EU20</f>
        <v>udeleženci ŠTEVILO</v>
      </c>
      <c r="F142" s="78" t="str">
        <f>VREDNOTENJE!EV20</f>
        <v>koeficient: SKUPINA</v>
      </c>
      <c r="G142" s="81">
        <f>VREDNOTENJE!EW20</f>
        <v>0</v>
      </c>
      <c r="H142" s="82" t="str">
        <f>VREDNOTENJE!FB20</f>
        <v>TOČKE: OBJEKT</v>
      </c>
      <c r="I142" s="82" t="str">
        <f>VREDNOTENJE!FC20</f>
        <v>TOČKE: KADER</v>
      </c>
      <c r="J142" s="82" t="str">
        <f>VREDNOTENJE!FD20</f>
        <v>TOČKE: MS</v>
      </c>
      <c r="K142" s="83" t="str">
        <f>VREDNOTENJE!FE20</f>
        <v xml:space="preserve">TOČKE  SKUPAJ    </v>
      </c>
      <c r="L142" s="2">
        <f>VREDNOTENJE!FF20</f>
        <v>0</v>
      </c>
      <c r="M142" s="84" t="str">
        <f>VREDNOTENJE!FG20</f>
        <v>VREDNOST TOČKE</v>
      </c>
      <c r="N142" s="82" t="str">
        <f>VREDNOTENJE!FH20</f>
        <v>SREDSTVA: OBJEKT</v>
      </c>
      <c r="O142" s="82" t="str">
        <f>VREDNOTENJE!FI20</f>
        <v>SREDSTVA: KADER</v>
      </c>
      <c r="P142" s="82" t="str">
        <f>VREDNOTENJE!FJ20</f>
        <v>SREDSTVA: MS</v>
      </c>
      <c r="Q142" s="83" t="str">
        <f>VREDNOTENJE!FK20</f>
        <v>SREDSTVA SKUPAJ</v>
      </c>
    </row>
    <row r="143" spans="2:17" x14ac:dyDescent="0.2">
      <c r="B143" s="93" t="str">
        <f>VREDNOTENJE!EP21</f>
        <v>ČLANI/ČLANICE</v>
      </c>
      <c r="C143" s="155">
        <f>VREDNOTENJE!ES21</f>
        <v>0</v>
      </c>
      <c r="D143" s="151">
        <f>VREDNOTENJE!ET21</f>
        <v>1</v>
      </c>
      <c r="E143" s="152">
        <f>VREDNOTENJE!EU21</f>
        <v>14</v>
      </c>
      <c r="F143" s="153">
        <f>VREDNOTENJE!EV21</f>
        <v>1</v>
      </c>
      <c r="G143" s="154">
        <f>VREDNOTENJE!EW21</f>
        <v>0</v>
      </c>
      <c r="H143" s="50">
        <f>VREDNOTENJE!FB21</f>
        <v>200</v>
      </c>
      <c r="I143" s="50">
        <f>VREDNOTENJE!FC21</f>
        <v>0</v>
      </c>
      <c r="J143" s="50">
        <f>VREDNOTENJE!FD21</f>
        <v>0</v>
      </c>
      <c r="K143" s="51">
        <f>VREDNOTENJE!FE21</f>
        <v>200</v>
      </c>
      <c r="L143" s="56">
        <f>VREDNOTENJE!FF21</f>
        <v>0</v>
      </c>
      <c r="M143" s="52">
        <f>VREDNOTENJE!FG21</f>
        <v>5.3076275663011145</v>
      </c>
      <c r="N143" s="87">
        <f>VREDNOTENJE!FH21</f>
        <v>1061.5255132602229</v>
      </c>
      <c r="O143" s="87">
        <f>VREDNOTENJE!FI21</f>
        <v>0</v>
      </c>
      <c r="P143" s="87">
        <f>VREDNOTENJE!FJ21</f>
        <v>0</v>
      </c>
      <c r="Q143" s="88">
        <f>VREDNOTENJE!FK21</f>
        <v>1061.5255132602229</v>
      </c>
    </row>
    <row r="144" spans="2:17" ht="5.0999999999999996" customHeight="1" x14ac:dyDescent="0.2">
      <c r="B144" s="91"/>
      <c r="C144" s="44"/>
      <c r="D144" s="43"/>
      <c r="E144" s="2"/>
      <c r="F144" s="2"/>
      <c r="G144" s="44"/>
      <c r="H144" s="2"/>
      <c r="I144" s="2"/>
      <c r="J144" s="2"/>
      <c r="K144" s="2"/>
      <c r="L144" s="2"/>
      <c r="M144" s="54"/>
      <c r="N144" s="2"/>
      <c r="O144" s="2"/>
      <c r="P144" s="2"/>
      <c r="Q144" s="2"/>
    </row>
    <row r="145" spans="2:17" ht="22.5" customHeight="1" x14ac:dyDescent="0.2">
      <c r="B145" s="95" t="str">
        <f>VREDNOTENJE!EP35</f>
        <v>RAZVOJNE DEJAVNOSTI V ŠPORTU</v>
      </c>
      <c r="C145" s="57">
        <f>VREDNOTENJE!ES35</f>
        <v>0</v>
      </c>
      <c r="D145" s="97" t="str">
        <f>VREDNOTENJE!ET35</f>
        <v>projekti ŠTEVILO</v>
      </c>
      <c r="E145" s="96" t="str">
        <f>VREDNOTENJE!EU35</f>
        <v>udeleženci ŠTEVILO</v>
      </c>
      <c r="F145" s="96" t="str">
        <f>VREDNOTENJE!EV35</f>
        <v>koeficient: PROJEKT</v>
      </c>
      <c r="G145" s="81">
        <f>VREDNOTENJE!EW35</f>
        <v>0</v>
      </c>
      <c r="H145" s="82" t="str">
        <f>VREDNOTENJE!FB35</f>
        <v>TOČKE: projekt 1</v>
      </c>
      <c r="I145" s="82" t="str">
        <f>VREDNOTENJE!FC35</f>
        <v>TOČKE: projekt 2</v>
      </c>
      <c r="J145" s="82" t="str">
        <f>VREDNOTENJE!FD35</f>
        <v>TOČKE: projekt 3</v>
      </c>
      <c r="K145" s="83" t="str">
        <f>VREDNOTENJE!FE35</f>
        <v xml:space="preserve">TOČKE  SKUPAJ    </v>
      </c>
      <c r="L145" s="2">
        <f>VREDNOTENJE!FF35</f>
        <v>0</v>
      </c>
      <c r="M145" s="84" t="str">
        <f>VREDNOTENJE!FG35</f>
        <v>VREDNOST TOČKE</v>
      </c>
      <c r="N145" s="82" t="str">
        <f>VREDNOTENJE!FH35</f>
        <v>SREDSTVA: OBJEKT</v>
      </c>
      <c r="O145" s="82" t="str">
        <f>VREDNOTENJE!FI35</f>
        <v>SREDSTVA: KADER</v>
      </c>
      <c r="P145" s="82" t="str">
        <f>VREDNOTENJE!FJ35</f>
        <v>SREDSTVA: MS</v>
      </c>
      <c r="Q145" s="83" t="str">
        <f>VREDNOTENJE!FK35</f>
        <v>SREDSTVA SKUPAJ</v>
      </c>
    </row>
    <row r="146" spans="2:17" x14ac:dyDescent="0.2">
      <c r="B146" s="93" t="str">
        <f>VREDNOTENJE!EP36</f>
        <v>USPOSABLJANJE - IZPOPOLNJEVANJE</v>
      </c>
      <c r="C146" s="57">
        <f>VREDNOTENJE!ES36</f>
        <v>0</v>
      </c>
      <c r="D146" s="151">
        <f>VREDNOTENJE!ET36</f>
        <v>1</v>
      </c>
      <c r="E146" s="152">
        <f>VREDNOTENJE!EU36</f>
        <v>5</v>
      </c>
      <c r="F146" s="159">
        <f>VREDNOTENJE!EV36</f>
        <v>1</v>
      </c>
      <c r="G146" s="160">
        <f>VREDNOTENJE!EW36</f>
        <v>0</v>
      </c>
      <c r="H146" s="85">
        <f>VREDNOTENJE!FB36</f>
        <v>0</v>
      </c>
      <c r="I146" s="85">
        <f>VREDNOTENJE!FC36</f>
        <v>0</v>
      </c>
      <c r="J146" s="50">
        <f>VREDNOTENJE!FD36</f>
        <v>25</v>
      </c>
      <c r="K146" s="51">
        <f>VREDNOTENJE!FE36</f>
        <v>25</v>
      </c>
      <c r="L146" s="2">
        <f>VREDNOTENJE!FF36</f>
        <v>0</v>
      </c>
      <c r="M146" s="52">
        <f>VREDNOTENJE!FG36</f>
        <v>5.3076275663011145</v>
      </c>
      <c r="N146" s="87">
        <f>VREDNOTENJE!FH36</f>
        <v>0</v>
      </c>
      <c r="O146" s="86">
        <f>VREDNOTENJE!FI36</f>
        <v>0</v>
      </c>
      <c r="P146" s="86">
        <f>VREDNOTENJE!FJ36</f>
        <v>132.69068915752786</v>
      </c>
      <c r="Q146" s="88">
        <f>VREDNOTENJE!FK36</f>
        <v>132.69068915752786</v>
      </c>
    </row>
    <row r="147" spans="2:17" ht="5.0999999999999996" customHeight="1" x14ac:dyDescent="0.2">
      <c r="B147" s="74"/>
      <c r="C147" s="61"/>
      <c r="D147" s="43"/>
      <c r="E147" s="58"/>
      <c r="F147" s="58"/>
      <c r="G147" s="61"/>
      <c r="H147" s="2"/>
      <c r="I147" s="2"/>
      <c r="J147" s="2"/>
      <c r="K147" s="2"/>
      <c r="L147" s="2"/>
      <c r="M147" s="63"/>
      <c r="N147" s="2"/>
      <c r="O147" s="2"/>
      <c r="P147" s="2"/>
      <c r="Q147" s="64"/>
    </row>
    <row r="148" spans="2:17" ht="22.5" customHeight="1" x14ac:dyDescent="0.2">
      <c r="B148" s="98" t="str">
        <f>VREDNOTENJE!EP40</f>
        <v>DELOVANJE DRUŠTEV IN ZVEZ</v>
      </c>
      <c r="C148" s="44">
        <f>VREDNOTENJE!ES40</f>
        <v>0</v>
      </c>
      <c r="D148" s="97" t="str">
        <f>VREDNOTENJE!ET40</f>
        <v>projekti ŠTEVILO</v>
      </c>
      <c r="E148" s="96" t="str">
        <f>VREDNOTENJE!EU40</f>
        <v>udeleženci ŠTEVILO</v>
      </c>
      <c r="F148" s="96" t="str">
        <f>VREDNOTENJE!EV40</f>
        <v>koeficient: PROJEKT</v>
      </c>
      <c r="G148" s="81">
        <f>VREDNOTENJE!EW40</f>
        <v>0</v>
      </c>
      <c r="H148" s="82" t="str">
        <f>VREDNOTENJE!FB40</f>
        <v>TOČKE: projekt 1</v>
      </c>
      <c r="I148" s="82" t="str">
        <f>VREDNOTENJE!FC40</f>
        <v>TOČKE: projekt 2</v>
      </c>
      <c r="J148" s="82" t="str">
        <f>VREDNOTENJE!FD40</f>
        <v>TOČKE:  DEDR</v>
      </c>
      <c r="K148" s="83" t="str">
        <f>VREDNOTENJE!FE40</f>
        <v xml:space="preserve">TOČKE  SKUPAJ    </v>
      </c>
      <c r="L148" s="2">
        <f>VREDNOTENJE!FF40</f>
        <v>0</v>
      </c>
      <c r="M148" s="84" t="str">
        <f>VREDNOTENJE!FG40</f>
        <v>VREDNOST TOČKE</v>
      </c>
      <c r="N148" s="82" t="str">
        <f>VREDNOTENJE!FH40</f>
        <v>SREDSTVA: OBJEKT</v>
      </c>
      <c r="O148" s="82" t="str">
        <f>VREDNOTENJE!FI40</f>
        <v>SREDSTVA: KADER</v>
      </c>
      <c r="P148" s="82" t="str">
        <f>VREDNOTENJE!FJ40</f>
        <v>SREDSTVA: MS</v>
      </c>
      <c r="Q148" s="83" t="str">
        <f>VREDNOTENJE!FK40</f>
        <v>SREDSTVA SKUPAJ</v>
      </c>
    </row>
    <row r="149" spans="2:17" x14ac:dyDescent="0.2">
      <c r="B149" s="93" t="str">
        <f>VREDNOTENJE!EP41</f>
        <v>kriterij: število članov (s plačano članarilo)</v>
      </c>
      <c r="C149" s="61">
        <f>VREDNOTENJE!ES41</f>
        <v>0</v>
      </c>
      <c r="D149" s="151">
        <f>VREDNOTENJE!ET41</f>
        <v>1</v>
      </c>
      <c r="E149" s="151">
        <f>VREDNOTENJE!EU41</f>
        <v>70</v>
      </c>
      <c r="F149" s="159">
        <f>VREDNOTENJE!EV41</f>
        <v>1</v>
      </c>
      <c r="G149" s="160">
        <f>VREDNOTENJE!EW41</f>
        <v>0</v>
      </c>
      <c r="H149" s="85">
        <f>VREDNOTENJE!FB41</f>
        <v>0</v>
      </c>
      <c r="I149" s="85">
        <f>VREDNOTENJE!FC41</f>
        <v>0</v>
      </c>
      <c r="J149" s="50">
        <f>VREDNOTENJE!FD41</f>
        <v>35</v>
      </c>
      <c r="K149" s="51">
        <f>VREDNOTENJE!FE41</f>
        <v>35</v>
      </c>
      <c r="L149" s="2">
        <f>VREDNOTENJE!FF41</f>
        <v>0</v>
      </c>
      <c r="M149" s="65">
        <f>VREDNOTENJE!FG41</f>
        <v>5.3076275663011145</v>
      </c>
      <c r="N149" s="87">
        <f>VREDNOTENJE!FH41</f>
        <v>0</v>
      </c>
      <c r="O149" s="86">
        <f>VREDNOTENJE!FI41</f>
        <v>0</v>
      </c>
      <c r="P149" s="86">
        <f>VREDNOTENJE!FJ41</f>
        <v>185.76696482053902</v>
      </c>
      <c r="Q149" s="88">
        <f>VREDNOTENJE!FK41</f>
        <v>185.76696482053902</v>
      </c>
    </row>
    <row r="150" spans="2:17" x14ac:dyDescent="0.2">
      <c r="B150" s="93" t="str">
        <f>VREDNOTENJE!EP42</f>
        <v>kriterij: število registriranih tekmovalcev</v>
      </c>
      <c r="C150" s="61">
        <f>VREDNOTENJE!ES42</f>
        <v>0</v>
      </c>
      <c r="D150" s="151">
        <f>VREDNOTENJE!ET42</f>
        <v>1</v>
      </c>
      <c r="E150" s="151">
        <f>VREDNOTENJE!EU42</f>
        <v>40</v>
      </c>
      <c r="F150" s="159">
        <f>VREDNOTENJE!EV42</f>
        <v>1</v>
      </c>
      <c r="G150" s="160">
        <f>VREDNOTENJE!EW42</f>
        <v>0</v>
      </c>
      <c r="H150" s="85">
        <f>VREDNOTENJE!FB42</f>
        <v>0</v>
      </c>
      <c r="I150" s="85">
        <f>VREDNOTENJE!FC42</f>
        <v>0</v>
      </c>
      <c r="J150" s="50">
        <f>VREDNOTENJE!FD42</f>
        <v>40</v>
      </c>
      <c r="K150" s="51">
        <f>VREDNOTENJE!FE42</f>
        <v>40</v>
      </c>
      <c r="L150" s="2">
        <f>VREDNOTENJE!FF42</f>
        <v>0</v>
      </c>
      <c r="M150" s="65">
        <f>VREDNOTENJE!FG42</f>
        <v>5.3076275663011145</v>
      </c>
      <c r="N150" s="86">
        <f>VREDNOTENJE!FH42</f>
        <v>0</v>
      </c>
      <c r="O150" s="87">
        <f>VREDNOTENJE!FI42</f>
        <v>0</v>
      </c>
      <c r="P150" s="86">
        <f>VREDNOTENJE!FJ42</f>
        <v>212.30510265204458</v>
      </c>
      <c r="Q150" s="88">
        <f>VREDNOTENJE!FK42</f>
        <v>212.30510265204458</v>
      </c>
    </row>
    <row r="151" spans="2:17" x14ac:dyDescent="0.2">
      <c r="B151" s="93" t="str">
        <f>VREDNOTENJE!EP43</f>
        <v>kriterij: leta neprekinjenega delovanja</v>
      </c>
      <c r="C151" s="61">
        <f>VREDNOTENJE!ES43</f>
        <v>0</v>
      </c>
      <c r="D151" s="151">
        <f>VREDNOTENJE!ET43</f>
        <v>1</v>
      </c>
      <c r="E151" s="151">
        <f>VREDNOTENJE!EU43</f>
        <v>12</v>
      </c>
      <c r="F151" s="159">
        <f>VREDNOTENJE!EV43</f>
        <v>1</v>
      </c>
      <c r="G151" s="160">
        <f>VREDNOTENJE!EW43</f>
        <v>0</v>
      </c>
      <c r="H151" s="85">
        <f>VREDNOTENJE!FB43</f>
        <v>0</v>
      </c>
      <c r="I151" s="85">
        <f>VREDNOTENJE!FC43</f>
        <v>0</v>
      </c>
      <c r="J151" s="50">
        <f>VREDNOTENJE!FD43</f>
        <v>30</v>
      </c>
      <c r="K151" s="51">
        <f>VREDNOTENJE!FE43</f>
        <v>30</v>
      </c>
      <c r="L151" s="2">
        <f>VREDNOTENJE!FF43</f>
        <v>0</v>
      </c>
      <c r="M151" s="65">
        <f>VREDNOTENJE!FG43</f>
        <v>5.3076275663011145</v>
      </c>
      <c r="N151" s="86">
        <f>VREDNOTENJE!FH43</f>
        <v>0</v>
      </c>
      <c r="O151" s="86">
        <f>VREDNOTENJE!FI43</f>
        <v>0</v>
      </c>
      <c r="P151" s="87">
        <f>VREDNOTENJE!FJ43</f>
        <v>159.22882698903345</v>
      </c>
      <c r="Q151" s="88">
        <f>VREDNOTENJE!FK43</f>
        <v>159.22882698903345</v>
      </c>
    </row>
    <row r="152" spans="2:17" x14ac:dyDescent="0.2">
      <c r="B152" s="93" t="str">
        <f>VREDNOTENJE!EP44</f>
        <v>kriterij: članstvo v OŠZ</v>
      </c>
      <c r="C152" s="61">
        <f>VREDNOTENJE!ES44</f>
        <v>0</v>
      </c>
      <c r="D152" s="151">
        <f>VREDNOTENJE!ET44</f>
        <v>1</v>
      </c>
      <c r="E152" s="151">
        <f>VREDNOTENJE!EU44</f>
        <v>1</v>
      </c>
      <c r="F152" s="159">
        <f>VREDNOTENJE!EV44</f>
        <v>1</v>
      </c>
      <c r="G152" s="160">
        <f>VREDNOTENJE!EW44</f>
        <v>0</v>
      </c>
      <c r="H152" s="85">
        <f>VREDNOTENJE!FB44</f>
        <v>0</v>
      </c>
      <c r="I152" s="85">
        <f>VREDNOTENJE!FC44</f>
        <v>0</v>
      </c>
      <c r="J152" s="50">
        <f>VREDNOTENJE!FD44</f>
        <v>25</v>
      </c>
      <c r="K152" s="51">
        <f>VREDNOTENJE!FE44</f>
        <v>25</v>
      </c>
      <c r="L152" s="2">
        <f>VREDNOTENJE!FF44</f>
        <v>0</v>
      </c>
      <c r="M152" s="65">
        <f>VREDNOTENJE!FG44</f>
        <v>5.3076275663011145</v>
      </c>
      <c r="N152" s="86">
        <f>VREDNOTENJE!FH44</f>
        <v>0</v>
      </c>
      <c r="O152" s="86">
        <f>VREDNOTENJE!FI44</f>
        <v>0</v>
      </c>
      <c r="P152" s="87">
        <f>VREDNOTENJE!FJ44</f>
        <v>132.69068915752786</v>
      </c>
      <c r="Q152" s="88">
        <f>VREDNOTENJE!FK44</f>
        <v>132.69068915752786</v>
      </c>
    </row>
    <row r="153" spans="2:17" ht="5.0999999999999996" customHeight="1" x14ac:dyDescent="0.2">
      <c r="B153" s="2"/>
      <c r="C153" s="44"/>
      <c r="D153" s="2"/>
      <c r="E153" s="2"/>
      <c r="F153" s="2"/>
      <c r="G153" s="2"/>
      <c r="H153" s="2"/>
      <c r="I153" s="2"/>
      <c r="J153" s="2"/>
      <c r="K153" s="2"/>
      <c r="L153" s="2"/>
      <c r="M153" s="54"/>
      <c r="N153" s="2"/>
      <c r="O153" s="2"/>
      <c r="P153" s="2"/>
      <c r="Q153" s="2"/>
    </row>
    <row r="154" spans="2:17" ht="18" customHeight="1" x14ac:dyDescent="0.2">
      <c r="B154" s="72" t="str">
        <f>VREDNOTENJE!EP51</f>
        <v>SKUPAJ RAZPISANA PODROČJA ŠPORTA :</v>
      </c>
      <c r="C154" s="44">
        <f>VREDNOTENJE!ES51</f>
        <v>0</v>
      </c>
      <c r="D154" s="69">
        <f>VREDNOTENJE!ET51</f>
        <v>10</v>
      </c>
      <c r="E154" s="73">
        <f>VREDNOTENJE!EU51</f>
        <v>194</v>
      </c>
      <c r="F154" s="76">
        <f>VREDNOTENJE!EV51</f>
        <v>0</v>
      </c>
      <c r="G154" s="74">
        <f>VREDNOTENJE!EW51</f>
        <v>0</v>
      </c>
      <c r="H154" s="75">
        <f>VREDNOTENJE!FB51</f>
        <v>794.28571428571422</v>
      </c>
      <c r="I154" s="75">
        <f>VREDNOTENJE!FC51</f>
        <v>594.28571428571422</v>
      </c>
      <c r="J154" s="75">
        <f>VREDNOTENJE!FD51</f>
        <v>1115</v>
      </c>
      <c r="K154" s="69">
        <f>VREDNOTENJE!FE51</f>
        <v>2503.5714285714284</v>
      </c>
      <c r="L154" s="2">
        <f>VREDNOTENJE!FF51</f>
        <v>0</v>
      </c>
      <c r="M154" s="70">
        <f>VREDNOTENJE!FG51</f>
        <v>5.3076275663011145</v>
      </c>
      <c r="N154" s="101">
        <f>VREDNOTENJE!FH51</f>
        <v>4215.7727526620274</v>
      </c>
      <c r="O154" s="101">
        <f>VREDNOTENJE!FI51</f>
        <v>3154.247239401805</v>
      </c>
      <c r="P154" s="101">
        <f>VREDNOTENJE!FJ51</f>
        <v>5918.0047364257434</v>
      </c>
      <c r="Q154" s="102">
        <f>VREDNOTENJE!FK51</f>
        <v>13288.024728489576</v>
      </c>
    </row>
  </sheetData>
  <sheetProtection algorithmName="SHA-512" hashValue="kdJZtYQbXZJmWJfMNCM6kmaoD72DMpEckFo2NCwaQbznZdQx/Ooaod1ainfQJysF4wvCZZrz3urjSq7rzXIgDg==" saltValue="kHUAyefMc1U7hJyCiejlrA==" spinCount="100000" sheet="1" objects="1" scenarios="1"/>
  <mergeCells count="14">
    <mergeCell ref="D68:K68"/>
    <mergeCell ref="N68:O68"/>
    <mergeCell ref="D48:K48"/>
    <mergeCell ref="N48:O48"/>
    <mergeCell ref="D2:K2"/>
    <mergeCell ref="N2:O2"/>
    <mergeCell ref="D25:K25"/>
    <mergeCell ref="N25:O25"/>
    <mergeCell ref="D134:K134"/>
    <mergeCell ref="N134:O134"/>
    <mergeCell ref="D111:K111"/>
    <mergeCell ref="N111:O111"/>
    <mergeCell ref="D89:K89"/>
    <mergeCell ref="N89:O89"/>
  </mergeCells>
  <pageMargins left="0.19685039370078741" right="0.19685039370078741" top="0.15748031496062992" bottom="0.15748031496062992" header="0.11811023622047244" footer="0.11811023622047244"/>
  <pageSetup paperSize="9" scale="80" orientation="portrait" r:id="rId1"/>
  <ignoredErrors>
    <ignoredError sqref="C4:C7 D4:K7 D10:K12 C11:C12 D14:K15 C15 D17:K21 C18:C21 D23:K24 D27:K30 C28:C30 D34:K35 C35 C38:G38 C41:F44 C51:G52 B2 M2 B48:M48 C55:G55 C58:H58 C61:G64 B68 M68 C8 D8:K8 D31:K32 C31:C32 C71:G73 C76:G76 C79:G79 C82:G85 C92:G92 D95 C95 E95:G95 C98:G98 C101:H101 D104 C105:G107 C104 E104:G104 C114:H116 D119:G122 D125:G126 C125:C126 C129:H130 C137:G140 G143:H143 G146 C149:G152 B134 M134 B111:M111 B89:M89 D25:K25 B25:C25 L25:M25 C119:C122 D146:F146 D143:F143 C144:F144 C143 C146 C145:F1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9"/>
  <sheetViews>
    <sheetView tabSelected="1" zoomScaleNormal="100" workbookViewId="0">
      <selection activeCell="E7" sqref="E7"/>
    </sheetView>
  </sheetViews>
  <sheetFormatPr defaultRowHeight="12.75" x14ac:dyDescent="0.2"/>
  <cols>
    <col min="1" max="1" width="1.7109375" style="2" customWidth="1"/>
    <col min="2" max="2" width="35.7109375" style="2" customWidth="1"/>
    <col min="3" max="9" width="9.7109375" style="2" customWidth="1"/>
    <col min="10" max="10" width="1.7109375" style="2" customWidth="1"/>
    <col min="11" max="16384" width="9.140625" style="2"/>
  </cols>
  <sheetData>
    <row r="2" spans="2:9" ht="18" customHeight="1" x14ac:dyDescent="0.2">
      <c r="B2" s="200" t="s">
        <v>217</v>
      </c>
      <c r="C2" s="201"/>
      <c r="D2" s="201"/>
      <c r="E2" s="201"/>
      <c r="F2" s="201"/>
      <c r="G2" s="201"/>
      <c r="H2" s="201"/>
      <c r="I2" s="202"/>
    </row>
    <row r="4" spans="2:9" ht="18" customHeight="1" x14ac:dyDescent="0.2">
      <c r="B4" s="109" t="s">
        <v>130</v>
      </c>
      <c r="C4" s="199" t="s">
        <v>148</v>
      </c>
      <c r="D4" s="199"/>
      <c r="E4" s="199"/>
      <c r="F4" s="199"/>
      <c r="G4" s="199"/>
    </row>
    <row r="5" spans="2:9" ht="5.0999999999999996" customHeight="1" x14ac:dyDescent="0.2"/>
    <row r="6" spans="2:9" x14ac:dyDescent="0.2">
      <c r="B6" s="110" t="s">
        <v>131</v>
      </c>
      <c r="C6" s="111" t="s">
        <v>132</v>
      </c>
      <c r="D6" s="112" t="s">
        <v>138</v>
      </c>
      <c r="E6" s="111" t="s">
        <v>133</v>
      </c>
      <c r="F6" s="111" t="s">
        <v>134</v>
      </c>
      <c r="G6" s="111" t="s">
        <v>135</v>
      </c>
    </row>
    <row r="7" spans="2:9" ht="15.75" x14ac:dyDescent="0.2">
      <c r="B7" s="113" t="s">
        <v>151</v>
      </c>
      <c r="C7" s="114">
        <v>0</v>
      </c>
      <c r="D7" s="114">
        <v>1</v>
      </c>
      <c r="E7" s="114">
        <v>3</v>
      </c>
      <c r="F7" s="114">
        <v>5</v>
      </c>
      <c r="G7" s="114">
        <v>10</v>
      </c>
    </row>
    <row r="8" spans="2:9" ht="5.0999999999999996" customHeight="1" x14ac:dyDescent="0.2"/>
    <row r="9" spans="2:9" x14ac:dyDescent="0.2">
      <c r="B9" s="110" t="s">
        <v>136</v>
      </c>
      <c r="C9" s="111">
        <v>0</v>
      </c>
      <c r="D9" s="112" t="s">
        <v>140</v>
      </c>
      <c r="E9" s="112" t="s">
        <v>141</v>
      </c>
      <c r="F9" s="112" t="s">
        <v>133</v>
      </c>
      <c r="G9" s="112" t="s">
        <v>142</v>
      </c>
    </row>
    <row r="10" spans="2:9" ht="15.75" x14ac:dyDescent="0.2">
      <c r="B10" s="113" t="s">
        <v>151</v>
      </c>
      <c r="C10" s="114">
        <v>0</v>
      </c>
      <c r="D10" s="114">
        <v>1</v>
      </c>
      <c r="E10" s="114">
        <v>3</v>
      </c>
      <c r="F10" s="114">
        <v>5</v>
      </c>
      <c r="G10" s="114">
        <v>10</v>
      </c>
    </row>
    <row r="11" spans="2:9" ht="5.0999999999999996" customHeight="1" x14ac:dyDescent="0.2"/>
    <row r="12" spans="2:9" x14ac:dyDescent="0.2">
      <c r="B12" s="110" t="s">
        <v>137</v>
      </c>
      <c r="C12" s="112">
        <v>0</v>
      </c>
      <c r="D12" s="112" t="s">
        <v>139</v>
      </c>
      <c r="E12" s="111" t="s">
        <v>133</v>
      </c>
      <c r="F12" s="111" t="s">
        <v>134</v>
      </c>
      <c r="G12" s="111" t="s">
        <v>135</v>
      </c>
    </row>
    <row r="13" spans="2:9" ht="15.75" x14ac:dyDescent="0.2">
      <c r="B13" s="113" t="s">
        <v>151</v>
      </c>
      <c r="C13" s="114">
        <v>0</v>
      </c>
      <c r="D13" s="114">
        <v>1</v>
      </c>
      <c r="E13" s="114">
        <v>3</v>
      </c>
      <c r="F13" s="114">
        <v>5</v>
      </c>
      <c r="G13" s="114">
        <v>10</v>
      </c>
    </row>
    <row r="14" spans="2:9" ht="5.0999999999999996" customHeight="1" x14ac:dyDescent="0.2"/>
    <row r="15" spans="2:9" x14ac:dyDescent="0.2">
      <c r="B15" s="110" t="s">
        <v>189</v>
      </c>
      <c r="C15" s="115" t="s">
        <v>144</v>
      </c>
      <c r="D15" s="111" t="s">
        <v>145</v>
      </c>
      <c r="E15" s="111" t="s">
        <v>146</v>
      </c>
      <c r="F15" s="111" t="s">
        <v>147</v>
      </c>
    </row>
    <row r="16" spans="2:9" ht="15.75" x14ac:dyDescent="0.2">
      <c r="B16" s="113" t="s">
        <v>151</v>
      </c>
      <c r="C16" s="114">
        <v>0</v>
      </c>
      <c r="D16" s="114">
        <v>1</v>
      </c>
      <c r="E16" s="114">
        <v>3</v>
      </c>
      <c r="F16" s="114">
        <v>5</v>
      </c>
    </row>
    <row r="18" spans="2:9" ht="18" customHeight="1" x14ac:dyDescent="0.2">
      <c r="B18" s="109" t="s">
        <v>130</v>
      </c>
      <c r="C18" s="199" t="s">
        <v>143</v>
      </c>
      <c r="D18" s="199"/>
      <c r="E18" s="199"/>
      <c r="F18" s="199"/>
      <c r="G18" s="199"/>
    </row>
    <row r="19" spans="2:9" ht="5.0999999999999996" customHeight="1" x14ac:dyDescent="0.2"/>
    <row r="20" spans="2:9" x14ac:dyDescent="0.2">
      <c r="B20" s="110" t="s">
        <v>196</v>
      </c>
      <c r="C20" s="111" t="s">
        <v>149</v>
      </c>
      <c r="D20" s="111" t="s">
        <v>153</v>
      </c>
      <c r="E20" s="111" t="s">
        <v>150</v>
      </c>
      <c r="F20" s="111" t="s">
        <v>154</v>
      </c>
      <c r="G20" s="116" t="s">
        <v>187</v>
      </c>
    </row>
    <row r="21" spans="2:9" x14ac:dyDescent="0.2">
      <c r="B21" s="110" t="s">
        <v>196</v>
      </c>
      <c r="C21" s="111" t="s">
        <v>149</v>
      </c>
      <c r="D21" s="111" t="s">
        <v>150</v>
      </c>
      <c r="E21" s="111" t="s">
        <v>152</v>
      </c>
      <c r="F21" s="117"/>
      <c r="G21" s="116" t="s">
        <v>188</v>
      </c>
    </row>
    <row r="22" spans="2:9" ht="15.75" x14ac:dyDescent="0.2">
      <c r="B22" s="113" t="s">
        <v>151</v>
      </c>
      <c r="C22" s="114">
        <v>1</v>
      </c>
      <c r="D22" s="114">
        <v>3</v>
      </c>
      <c r="E22" s="114">
        <v>5</v>
      </c>
      <c r="F22" s="114">
        <v>10</v>
      </c>
      <c r="G22" s="118"/>
      <c r="H22" s="118"/>
    </row>
    <row r="23" spans="2:9" ht="5.0999999999999996" customHeight="1" x14ac:dyDescent="0.2"/>
    <row r="24" spans="2:9" x14ac:dyDescent="0.2">
      <c r="B24" s="110" t="s">
        <v>190</v>
      </c>
      <c r="C24" s="111" t="s">
        <v>155</v>
      </c>
      <c r="D24" s="111" t="s">
        <v>156</v>
      </c>
      <c r="E24" s="111" t="s">
        <v>157</v>
      </c>
      <c r="F24" s="111" t="s">
        <v>158</v>
      </c>
      <c r="G24" s="116" t="s">
        <v>159</v>
      </c>
    </row>
    <row r="25" spans="2:9" ht="15.75" x14ac:dyDescent="0.2">
      <c r="B25" s="113" t="s">
        <v>151</v>
      </c>
      <c r="C25" s="114">
        <v>1</v>
      </c>
      <c r="D25" s="114">
        <v>3</v>
      </c>
      <c r="E25" s="114">
        <v>5</v>
      </c>
      <c r="F25" s="114">
        <v>10</v>
      </c>
      <c r="G25" s="116" t="s">
        <v>160</v>
      </c>
      <c r="I25" s="58" t="s">
        <v>161</v>
      </c>
    </row>
    <row r="26" spans="2:9" ht="5.0999999999999996" customHeight="1" x14ac:dyDescent="0.2"/>
    <row r="27" spans="2:9" x14ac:dyDescent="0.2">
      <c r="B27" s="110" t="s">
        <v>191</v>
      </c>
      <c r="C27" s="111" t="s">
        <v>162</v>
      </c>
      <c r="D27" s="111" t="s">
        <v>163</v>
      </c>
      <c r="E27" s="111" t="s">
        <v>164</v>
      </c>
      <c r="F27" s="111" t="s">
        <v>165</v>
      </c>
    </row>
    <row r="28" spans="2:9" ht="15.75" x14ac:dyDescent="0.2">
      <c r="B28" s="113" t="s">
        <v>151</v>
      </c>
      <c r="C28" s="114">
        <v>1</v>
      </c>
      <c r="D28" s="114">
        <v>3</v>
      </c>
      <c r="E28" s="114">
        <v>5</v>
      </c>
      <c r="F28" s="114">
        <v>10</v>
      </c>
    </row>
    <row r="30" spans="2:9" ht="18" customHeight="1" x14ac:dyDescent="0.2">
      <c r="B30" s="109" t="s">
        <v>130</v>
      </c>
      <c r="C30" s="199" t="s">
        <v>166</v>
      </c>
      <c r="D30" s="199"/>
      <c r="E30" s="199"/>
      <c r="F30" s="199"/>
      <c r="G30" s="199"/>
    </row>
    <row r="31" spans="2:9" ht="5.0999999999999996" customHeight="1" x14ac:dyDescent="0.2"/>
    <row r="32" spans="2:9" x14ac:dyDescent="0.2">
      <c r="B32" s="110" t="s">
        <v>197</v>
      </c>
      <c r="C32" s="111" t="s">
        <v>167</v>
      </c>
      <c r="D32" s="111" t="s">
        <v>168</v>
      </c>
      <c r="E32" s="111" t="s">
        <v>169</v>
      </c>
      <c r="F32" s="111" t="s">
        <v>170</v>
      </c>
    </row>
    <row r="33" spans="2:9" ht="15.75" x14ac:dyDescent="0.2">
      <c r="B33" s="113" t="s">
        <v>151</v>
      </c>
      <c r="C33" s="114">
        <v>1</v>
      </c>
      <c r="D33" s="114">
        <v>3</v>
      </c>
      <c r="E33" s="114">
        <v>5</v>
      </c>
      <c r="F33" s="114">
        <v>10</v>
      </c>
    </row>
    <row r="34" spans="2:9" ht="5.0999999999999996" customHeight="1" x14ac:dyDescent="0.2"/>
    <row r="35" spans="2:9" x14ac:dyDescent="0.2">
      <c r="B35" s="110" t="s">
        <v>192</v>
      </c>
      <c r="C35" s="111" t="s">
        <v>171</v>
      </c>
      <c r="D35" s="111" t="s">
        <v>172</v>
      </c>
      <c r="E35" s="111" t="s">
        <v>173</v>
      </c>
      <c r="F35" s="111" t="s">
        <v>174</v>
      </c>
    </row>
    <row r="36" spans="2:9" ht="15.75" x14ac:dyDescent="0.2">
      <c r="B36" s="113" t="s">
        <v>151</v>
      </c>
      <c r="C36" s="114">
        <v>1</v>
      </c>
      <c r="D36" s="114">
        <v>3</v>
      </c>
      <c r="E36" s="114">
        <v>5</v>
      </c>
      <c r="F36" s="114">
        <v>10</v>
      </c>
    </row>
    <row r="37" spans="2:9" ht="5.0999999999999996" customHeight="1" x14ac:dyDescent="0.2"/>
    <row r="38" spans="2:9" x14ac:dyDescent="0.2">
      <c r="B38" s="110" t="s">
        <v>193</v>
      </c>
      <c r="C38" s="111" t="s">
        <v>144</v>
      </c>
      <c r="D38" s="111" t="s">
        <v>175</v>
      </c>
    </row>
    <row r="39" spans="2:9" ht="15.75" x14ac:dyDescent="0.2">
      <c r="B39" s="113" t="s">
        <v>151</v>
      </c>
      <c r="C39" s="114">
        <v>0</v>
      </c>
      <c r="D39" s="114">
        <v>10</v>
      </c>
    </row>
    <row r="40" spans="2:9" ht="5.0999999999999996" customHeight="1" x14ac:dyDescent="0.2"/>
    <row r="41" spans="2:9" ht="12.75" customHeight="1" x14ac:dyDescent="0.2">
      <c r="B41" s="110" t="s">
        <v>194</v>
      </c>
      <c r="C41" s="111" t="s">
        <v>184</v>
      </c>
      <c r="D41" s="111" t="s">
        <v>185</v>
      </c>
      <c r="E41" s="111" t="s">
        <v>186</v>
      </c>
    </row>
    <row r="42" spans="2:9" ht="15.75" x14ac:dyDescent="0.2">
      <c r="B42" s="113" t="s">
        <v>151</v>
      </c>
      <c r="C42" s="114">
        <v>1</v>
      </c>
      <c r="D42" s="114">
        <v>3</v>
      </c>
      <c r="E42" s="114">
        <v>5</v>
      </c>
      <c r="F42" s="119"/>
      <c r="G42" s="107"/>
      <c r="H42" s="107"/>
    </row>
    <row r="45" spans="2:9" ht="18" customHeight="1" x14ac:dyDescent="0.2">
      <c r="B45" s="203" t="s">
        <v>218</v>
      </c>
      <c r="C45" s="203"/>
      <c r="D45" s="203"/>
      <c r="E45" s="203"/>
      <c r="F45" s="203"/>
      <c r="G45" s="203"/>
      <c r="H45" s="203"/>
      <c r="I45" s="203"/>
    </row>
    <row r="47" spans="2:9" ht="18" customHeight="1" x14ac:dyDescent="0.2">
      <c r="B47" s="120" t="s">
        <v>195</v>
      </c>
      <c r="C47" s="108" t="s">
        <v>176</v>
      </c>
      <c r="D47" s="121" t="s">
        <v>177</v>
      </c>
      <c r="E47" s="108" t="s">
        <v>178</v>
      </c>
      <c r="F47" s="108" t="s">
        <v>182</v>
      </c>
      <c r="G47" s="122" t="s">
        <v>179</v>
      </c>
      <c r="H47" s="108" t="s">
        <v>180</v>
      </c>
      <c r="I47" s="122" t="s">
        <v>181</v>
      </c>
    </row>
    <row r="48" spans="2:9" ht="17.100000000000001" customHeight="1" x14ac:dyDescent="0.2">
      <c r="B48" s="123" t="str">
        <f>B6</f>
        <v xml:space="preserve">ŠTEVILO ČLANIC NPŠZ </v>
      </c>
      <c r="C48" s="104">
        <v>5</v>
      </c>
      <c r="D48" s="124">
        <v>10</v>
      </c>
      <c r="E48" s="104">
        <v>10</v>
      </c>
      <c r="F48" s="104">
        <v>10</v>
      </c>
      <c r="G48" s="125">
        <v>10</v>
      </c>
      <c r="H48" s="104">
        <v>0</v>
      </c>
      <c r="I48" s="125">
        <v>5</v>
      </c>
    </row>
    <row r="49" spans="2:9" ht="17.100000000000001" customHeight="1" x14ac:dyDescent="0.2">
      <c r="B49" s="123" t="str">
        <f>B9</f>
        <v>ŠTEVILO KLUBOV UDELEŽENIH NA URADNEM DP NPŠZ</v>
      </c>
      <c r="C49" s="104">
        <v>3</v>
      </c>
      <c r="D49" s="124">
        <v>10</v>
      </c>
      <c r="E49" s="104">
        <v>5</v>
      </c>
      <c r="F49" s="104">
        <v>5</v>
      </c>
      <c r="G49" s="125">
        <v>10</v>
      </c>
      <c r="H49" s="104">
        <v>0</v>
      </c>
      <c r="I49" s="125">
        <v>10</v>
      </c>
    </row>
    <row r="50" spans="2:9" ht="17.100000000000001" customHeight="1" x14ac:dyDescent="0.2">
      <c r="B50" s="123" t="str">
        <f>B12</f>
        <v>ŠTEVILO REGISTRIRANIH TEKMOVALCEV</v>
      </c>
      <c r="C50" s="104">
        <v>1</v>
      </c>
      <c r="D50" s="124">
        <v>10</v>
      </c>
      <c r="E50" s="104">
        <v>5</v>
      </c>
      <c r="F50" s="104">
        <v>3</v>
      </c>
      <c r="G50" s="125">
        <v>1</v>
      </c>
      <c r="H50" s="104">
        <v>0</v>
      </c>
      <c r="I50" s="125">
        <v>3</v>
      </c>
    </row>
    <row r="51" spans="2:9" ht="17.100000000000001" customHeight="1" x14ac:dyDescent="0.2">
      <c r="B51" s="123" t="str">
        <f>B15</f>
        <v>OLIMPIJSKA ŠPORTNA PANOGA (DISCIPLINA)</v>
      </c>
      <c r="C51" s="104">
        <v>5</v>
      </c>
      <c r="D51" s="124">
        <v>5</v>
      </c>
      <c r="E51" s="104">
        <v>5</v>
      </c>
      <c r="F51" s="104">
        <v>5</v>
      </c>
      <c r="G51" s="125">
        <v>5</v>
      </c>
      <c r="H51" s="104">
        <v>0</v>
      </c>
      <c r="I51" s="125">
        <v>5</v>
      </c>
    </row>
    <row r="52" spans="2:9" ht="17.100000000000001" customHeight="1" x14ac:dyDescent="0.2">
      <c r="B52" s="123" t="str">
        <f>B21</f>
        <v>DOSEŽEN REZULTAT ČLANSKE EKIPE NA DP</v>
      </c>
      <c r="C52" s="104">
        <v>3</v>
      </c>
      <c r="D52" s="124">
        <v>1</v>
      </c>
      <c r="E52" s="104">
        <v>3</v>
      </c>
      <c r="F52" s="104">
        <v>3</v>
      </c>
      <c r="G52" s="125">
        <v>10</v>
      </c>
      <c r="H52" s="104">
        <v>0</v>
      </c>
      <c r="I52" s="125">
        <v>5</v>
      </c>
    </row>
    <row r="53" spans="2:9" ht="17.100000000000001" customHeight="1" x14ac:dyDescent="0.2">
      <c r="B53" s="123" t="str">
        <f>B24</f>
        <v>KATEGORIZIRANI ŠPORTNIKI</v>
      </c>
      <c r="C53" s="104">
        <v>1</v>
      </c>
      <c r="D53" s="124">
        <v>0</v>
      </c>
      <c r="E53" s="104">
        <v>0</v>
      </c>
      <c r="F53" s="104">
        <v>0</v>
      </c>
      <c r="G53" s="125">
        <v>1</v>
      </c>
      <c r="H53" s="104">
        <v>0</v>
      </c>
      <c r="I53" s="125">
        <v>3</v>
      </c>
    </row>
    <row r="54" spans="2:9" ht="17.100000000000001" customHeight="1" x14ac:dyDescent="0.2">
      <c r="B54" s="123" t="str">
        <f>B27</f>
        <v xml:space="preserve">ŠTEVILO VSEH TEKMOVALNIH SELEKCIJ </v>
      </c>
      <c r="C54" s="104">
        <v>5</v>
      </c>
      <c r="D54" s="124">
        <v>5</v>
      </c>
      <c r="E54" s="104">
        <v>3</v>
      </c>
      <c r="F54" s="104">
        <v>3</v>
      </c>
      <c r="G54" s="125">
        <v>1</v>
      </c>
      <c r="H54" s="104">
        <v>0</v>
      </c>
      <c r="I54" s="125">
        <v>5</v>
      </c>
    </row>
    <row r="55" spans="2:9" ht="17.100000000000001" customHeight="1" x14ac:dyDescent="0.2">
      <c r="B55" s="123" t="str">
        <f>B32</f>
        <v>TRADICIJA: DELOVANJE DRUŠTVA (V LETIH)</v>
      </c>
      <c r="C55" s="104">
        <v>3</v>
      </c>
      <c r="D55" s="124">
        <v>10</v>
      </c>
      <c r="E55" s="104">
        <v>3</v>
      </c>
      <c r="F55" s="104">
        <v>10</v>
      </c>
      <c r="G55" s="125">
        <v>10</v>
      </c>
      <c r="H55" s="104">
        <v>10</v>
      </c>
      <c r="I55" s="125">
        <v>5</v>
      </c>
    </row>
    <row r="56" spans="2:9" ht="17.100000000000001" customHeight="1" x14ac:dyDescent="0.2">
      <c r="B56" s="123" t="str">
        <f>B35</f>
        <v>ŠTEVILO ČLANOV S PLAČANO ČLANARINO</v>
      </c>
      <c r="C56" s="104">
        <v>3</v>
      </c>
      <c r="D56" s="124">
        <v>10</v>
      </c>
      <c r="E56" s="104">
        <v>5</v>
      </c>
      <c r="F56" s="104">
        <v>5</v>
      </c>
      <c r="G56" s="125">
        <v>3</v>
      </c>
      <c r="H56" s="104">
        <v>5</v>
      </c>
      <c r="I56" s="125">
        <v>5</v>
      </c>
    </row>
    <row r="57" spans="2:9" ht="17.100000000000001" customHeight="1" x14ac:dyDescent="0.2">
      <c r="B57" s="123" t="str">
        <f>B38</f>
        <v>ČLANSTVO V OŠZ</v>
      </c>
      <c r="C57" s="104">
        <v>10</v>
      </c>
      <c r="D57" s="124">
        <v>10</v>
      </c>
      <c r="E57" s="104">
        <v>10</v>
      </c>
      <c r="F57" s="104">
        <v>10</v>
      </c>
      <c r="G57" s="125">
        <v>10</v>
      </c>
      <c r="H57" s="104">
        <v>10</v>
      </c>
      <c r="I57" s="125">
        <v>10</v>
      </c>
    </row>
    <row r="58" spans="2:9" ht="17.100000000000001" customHeight="1" x14ac:dyDescent="0.2">
      <c r="B58" s="123" t="str">
        <f>B41</f>
        <v>JAVNO MNENJE (OCENA)</v>
      </c>
      <c r="C58" s="104">
        <v>0</v>
      </c>
      <c r="D58" s="124">
        <v>5</v>
      </c>
      <c r="E58" s="104">
        <v>0</v>
      </c>
      <c r="F58" s="104">
        <v>0</v>
      </c>
      <c r="G58" s="125">
        <v>1</v>
      </c>
      <c r="H58" s="104">
        <v>0</v>
      </c>
      <c r="I58" s="125">
        <v>3</v>
      </c>
    </row>
    <row r="59" spans="2:9" ht="18" customHeight="1" x14ac:dyDescent="0.2">
      <c r="B59" s="113" t="s">
        <v>183</v>
      </c>
      <c r="C59" s="114">
        <f t="shared" ref="C59:I59" si="0">SUM(C48:C58)</f>
        <v>39</v>
      </c>
      <c r="D59" s="114">
        <f t="shared" si="0"/>
        <v>76</v>
      </c>
      <c r="E59" s="114">
        <f t="shared" si="0"/>
        <v>49</v>
      </c>
      <c r="F59" s="114">
        <f t="shared" si="0"/>
        <v>54</v>
      </c>
      <c r="G59" s="114">
        <f t="shared" si="0"/>
        <v>62</v>
      </c>
      <c r="H59" s="114">
        <f t="shared" si="0"/>
        <v>25</v>
      </c>
      <c r="I59" s="114">
        <f t="shared" si="0"/>
        <v>59</v>
      </c>
    </row>
  </sheetData>
  <sheetProtection algorithmName="SHA-512" hashValue="qFuV7w8I8DBYHyIAgNqwHbUsBkj7hDzAoH2R4e8Z8hWNUS+Y0l3z0p8q1zdgGR+EsGxQDohQQn4uoy7ASrVy0Q==" saltValue="sNFmEXm6A3IKyiseufUoJA==" spinCount="100000" sheet="1" objects="1" scenarios="1"/>
  <mergeCells count="5">
    <mergeCell ref="C4:G4"/>
    <mergeCell ref="C18:G18"/>
    <mergeCell ref="C30:G30"/>
    <mergeCell ref="B2:I2"/>
    <mergeCell ref="B45:I45"/>
  </mergeCells>
  <pageMargins left="0" right="0" top="0.19685039370078741" bottom="0.19685039370078741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skupno</vt:lpstr>
      <vt:lpstr>VREDNOTENJE</vt:lpstr>
      <vt:lpstr>tč-sr-IZVAJALCI</vt:lpstr>
      <vt:lpstr>sklepi</vt:lpstr>
      <vt:lpstr>RAZVRŠČANJE</vt:lpstr>
      <vt:lpstr>RAZVRŠČANJE!Področje_tiskanja</vt:lpstr>
      <vt:lpstr>sklepi!Področje_tiskanja</vt:lpstr>
      <vt:lpstr>skupno!Področje_tiskanja</vt:lpstr>
      <vt:lpstr>'tč-sr-IZVAJALCI'!Področje_tiskanja</vt:lpstr>
      <vt:lpstr>VREDNOTENJE!Področje_tiskanja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2015-11-25T06:14:13Z</cp:lastPrinted>
  <dcterms:created xsi:type="dcterms:W3CDTF">2015-10-22T16:27:36Z</dcterms:created>
  <dcterms:modified xsi:type="dcterms:W3CDTF">2015-11-26T17:29:25Z</dcterms:modified>
</cp:coreProperties>
</file>